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_HOLICE\P2_Projektová dokumentace\"/>
    </mc:Choice>
  </mc:AlternateContent>
  <bookViews>
    <workbookView xWindow="0" yWindow="0" windowWidth="15580" windowHeight="5220"/>
  </bookViews>
  <sheets>
    <sheet name="Rekapitulace stavby" sheetId="1" r:id="rId1"/>
    <sheet name="SO 01 - Zpevněné plochy" sheetId="2" r:id="rId2"/>
    <sheet name="IO 01 - Akumulační nádrž ..." sheetId="3" r:id="rId3"/>
    <sheet name="IO 02 - Nakládání s dešťo..." sheetId="4" r:id="rId4"/>
    <sheet name="IO 03 - Elektroinstalace" sheetId="5" r:id="rId5"/>
    <sheet name="VON - Vedlejší a ostatní ..." sheetId="6" r:id="rId6"/>
  </sheets>
  <definedNames>
    <definedName name="_xlnm._FilterDatabase" localSheetId="2" hidden="1">'IO 01 - Akumulační nádrž ...'!$C$124:$K$301</definedName>
    <definedName name="_xlnm._FilterDatabase" localSheetId="3" hidden="1">'IO 02 - Nakládání s dešťo...'!$C$119:$K$209</definedName>
    <definedName name="_xlnm._FilterDatabase" localSheetId="4" hidden="1">'IO 03 - Elektroinstalace'!$C$116:$K$126</definedName>
    <definedName name="_xlnm._FilterDatabase" localSheetId="1" hidden="1">'SO 01 - Zpevněné plochy'!$C$126:$K$349</definedName>
    <definedName name="_xlnm._FilterDatabase" localSheetId="5" hidden="1">'VON - Vedlejší a ostatní ...'!$C$123:$K$200</definedName>
    <definedName name="_xlnm.Print_Titles" localSheetId="2">'IO 01 - Akumulační nádrž ...'!$124:$124</definedName>
    <definedName name="_xlnm.Print_Titles" localSheetId="3">'IO 02 - Nakládání s dešťo...'!$119:$119</definedName>
    <definedName name="_xlnm.Print_Titles" localSheetId="4">'IO 03 - Elektroinstalace'!$116:$116</definedName>
    <definedName name="_xlnm.Print_Titles" localSheetId="0">'Rekapitulace stavby'!$92:$92</definedName>
    <definedName name="_xlnm.Print_Titles" localSheetId="1">'SO 01 - Zpevněné plochy'!$126:$126</definedName>
    <definedName name="_xlnm.Print_Titles" localSheetId="5">'VON - Vedlejší a ostatní ...'!$123:$123</definedName>
    <definedName name="_xlnm.Print_Area" localSheetId="2">'IO 01 - Akumulační nádrž ...'!$C$4:$J$76,'IO 01 - Akumulační nádrž ...'!$C$82:$J$106,'IO 01 - Akumulační nádrž ...'!$C$112:$K$301</definedName>
    <definedName name="_xlnm.Print_Area" localSheetId="3">'IO 02 - Nakládání s dešťo...'!$C$4:$J$76,'IO 02 - Nakládání s dešťo...'!$C$82:$J$101,'IO 02 - Nakládání s dešťo...'!$C$107:$K$209</definedName>
    <definedName name="_xlnm.Print_Area" localSheetId="4">'IO 03 - Elektroinstalace'!$C$4:$J$76,'IO 03 - Elektroinstalace'!$C$82:$J$98,'IO 03 - Elektroinstalace'!$C$104:$K$126</definedName>
    <definedName name="_xlnm.Print_Area" localSheetId="0">'Rekapitulace stavby'!$D$4:$AO$76,'Rekapitulace stavby'!$C$82:$AQ$100</definedName>
    <definedName name="_xlnm.Print_Area" localSheetId="1">'SO 01 - Zpevněné plochy'!$C$4:$J$76,'SO 01 - Zpevněné plochy'!$C$82:$J$108,'SO 01 - Zpevněné plochy'!$C$114:$K$349</definedName>
    <definedName name="_xlnm.Print_Area" localSheetId="5">'VON - Vedlejší a ostatní ...'!$C$4:$J$76,'VON - Vedlejší a ostatní ...'!$C$82:$J$105,'VON - Vedlejší a ostatní ...'!$C$111:$K$200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99" i="1"/>
  <c r="J35" i="6"/>
  <c r="AX99" i="1" s="1"/>
  <c r="BI198" i="6"/>
  <c r="BH198" i="6"/>
  <c r="BG198" i="6"/>
  <c r="BF198" i="6"/>
  <c r="T198" i="6"/>
  <c r="R198" i="6"/>
  <c r="P198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4" i="6"/>
  <c r="BH184" i="6"/>
  <c r="BG184" i="6"/>
  <c r="BF184" i="6"/>
  <c r="T184" i="6"/>
  <c r="T183" i="6"/>
  <c r="R184" i="6"/>
  <c r="R183" i="6" s="1"/>
  <c r="P184" i="6"/>
  <c r="P183" i="6"/>
  <c r="BI179" i="6"/>
  <c r="BH179" i="6"/>
  <c r="BG179" i="6"/>
  <c r="BF179" i="6"/>
  <c r="T179" i="6"/>
  <c r="T178" i="6" s="1"/>
  <c r="R179" i="6"/>
  <c r="R178" i="6"/>
  <c r="P179" i="6"/>
  <c r="P178" i="6" s="1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2" i="6"/>
  <c r="BH162" i="6"/>
  <c r="BG162" i="6"/>
  <c r="BF162" i="6"/>
  <c r="T162" i="6"/>
  <c r="T161" i="6"/>
  <c r="R162" i="6"/>
  <c r="R161" i="6" s="1"/>
  <c r="P162" i="6"/>
  <c r="P161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F118" i="6"/>
  <c r="E116" i="6"/>
  <c r="F89" i="6"/>
  <c r="E87" i="6"/>
  <c r="J24" i="6"/>
  <c r="E24" i="6"/>
  <c r="J121" i="6"/>
  <c r="J23" i="6"/>
  <c r="J21" i="6"/>
  <c r="E21" i="6"/>
  <c r="J120" i="6"/>
  <c r="J20" i="6"/>
  <c r="J18" i="6"/>
  <c r="E18" i="6"/>
  <c r="F121" i="6"/>
  <c r="J17" i="6"/>
  <c r="J15" i="6"/>
  <c r="E15" i="6"/>
  <c r="F120" i="6"/>
  <c r="J14" i="6"/>
  <c r="J12" i="6"/>
  <c r="J118" i="6" s="1"/>
  <c r="E7" i="6"/>
  <c r="E114" i="6" s="1"/>
  <c r="J37" i="5"/>
  <c r="J36" i="5"/>
  <c r="AY98" i="1"/>
  <c r="J35" i="5"/>
  <c r="AX98" i="1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F111" i="5"/>
  <c r="E109" i="5"/>
  <c r="F89" i="5"/>
  <c r="E87" i="5"/>
  <c r="J24" i="5"/>
  <c r="E24" i="5"/>
  <c r="J114" i="5" s="1"/>
  <c r="J23" i="5"/>
  <c r="J21" i="5"/>
  <c r="E21" i="5"/>
  <c r="J113" i="5" s="1"/>
  <c r="J20" i="5"/>
  <c r="J18" i="5"/>
  <c r="E18" i="5"/>
  <c r="F92" i="5" s="1"/>
  <c r="J17" i="5"/>
  <c r="J15" i="5"/>
  <c r="E15" i="5"/>
  <c r="F91" i="5" s="1"/>
  <c r="J14" i="5"/>
  <c r="J12" i="5"/>
  <c r="J89" i="5" s="1"/>
  <c r="E7" i="5"/>
  <c r="E107" i="5"/>
  <c r="J37" i="4"/>
  <c r="J36" i="4"/>
  <c r="AY97" i="1" s="1"/>
  <c r="J35" i="4"/>
  <c r="AX97" i="1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7" i="4"/>
  <c r="BH197" i="4"/>
  <c r="BG197" i="4"/>
  <c r="BF197" i="4"/>
  <c r="T197" i="4"/>
  <c r="R197" i="4"/>
  <c r="P197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59" i="4"/>
  <c r="BH159" i="4"/>
  <c r="BG159" i="4"/>
  <c r="BF159" i="4"/>
  <c r="T159" i="4"/>
  <c r="R159" i="4"/>
  <c r="P159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3" i="4"/>
  <c r="BH143" i="4"/>
  <c r="BG143" i="4"/>
  <c r="BF143" i="4"/>
  <c r="T143" i="4"/>
  <c r="R143" i="4"/>
  <c r="P143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7" i="4"/>
  <c r="BH127" i="4"/>
  <c r="BG127" i="4"/>
  <c r="BF127" i="4"/>
  <c r="T127" i="4"/>
  <c r="R127" i="4"/>
  <c r="P127" i="4"/>
  <c r="BI123" i="4"/>
  <c r="BH123" i="4"/>
  <c r="BG123" i="4"/>
  <c r="BF123" i="4"/>
  <c r="T123" i="4"/>
  <c r="R123" i="4"/>
  <c r="P123" i="4"/>
  <c r="F114" i="4"/>
  <c r="E112" i="4"/>
  <c r="F89" i="4"/>
  <c r="E87" i="4"/>
  <c r="J24" i="4"/>
  <c r="E24" i="4"/>
  <c r="J92" i="4" s="1"/>
  <c r="J23" i="4"/>
  <c r="J21" i="4"/>
  <c r="E21" i="4"/>
  <c r="J116" i="4" s="1"/>
  <c r="J20" i="4"/>
  <c r="J18" i="4"/>
  <c r="E18" i="4"/>
  <c r="F92" i="4" s="1"/>
  <c r="J17" i="4"/>
  <c r="J15" i="4"/>
  <c r="E15" i="4"/>
  <c r="F116" i="4" s="1"/>
  <c r="J14" i="4"/>
  <c r="J12" i="4"/>
  <c r="J114" i="4" s="1"/>
  <c r="E7" i="4"/>
  <c r="E85" i="4"/>
  <c r="J37" i="3"/>
  <c r="J36" i="3"/>
  <c r="AY96" i="1" s="1"/>
  <c r="J35" i="3"/>
  <c r="AX96" i="1" s="1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4" i="3"/>
  <c r="BH294" i="3"/>
  <c r="BG294" i="3"/>
  <c r="BF294" i="3"/>
  <c r="T294" i="3"/>
  <c r="T293" i="3"/>
  <c r="R294" i="3"/>
  <c r="R293" i="3" s="1"/>
  <c r="P294" i="3"/>
  <c r="P293" i="3" s="1"/>
  <c r="BI291" i="3"/>
  <c r="BH291" i="3"/>
  <c r="BG291" i="3"/>
  <c r="BF291" i="3"/>
  <c r="T291" i="3"/>
  <c r="T290" i="3" s="1"/>
  <c r="R291" i="3"/>
  <c r="R290" i="3"/>
  <c r="P291" i="3"/>
  <c r="P290" i="3" s="1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87" i="3"/>
  <c r="BH187" i="3"/>
  <c r="BG187" i="3"/>
  <c r="BF187" i="3"/>
  <c r="T187" i="3"/>
  <c r="R187" i="3"/>
  <c r="P187" i="3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F119" i="3"/>
  <c r="E117" i="3"/>
  <c r="F89" i="3"/>
  <c r="E87" i="3"/>
  <c r="J24" i="3"/>
  <c r="E24" i="3"/>
  <c r="J92" i="3"/>
  <c r="J23" i="3"/>
  <c r="J21" i="3"/>
  <c r="E21" i="3"/>
  <c r="J121" i="3"/>
  <c r="J20" i="3"/>
  <c r="J18" i="3"/>
  <c r="E18" i="3"/>
  <c r="F92" i="3"/>
  <c r="J17" i="3"/>
  <c r="J15" i="3"/>
  <c r="E15" i="3"/>
  <c r="F91" i="3"/>
  <c r="J14" i="3"/>
  <c r="J12" i="3"/>
  <c r="J89" i="3" s="1"/>
  <c r="E7" i="3"/>
  <c r="E115" i="3" s="1"/>
  <c r="J37" i="2"/>
  <c r="J36" i="2"/>
  <c r="AY95" i="1"/>
  <c r="J35" i="2"/>
  <c r="AX95" i="1" s="1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T339" i="2" s="1"/>
  <c r="R340" i="2"/>
  <c r="R339" i="2" s="1"/>
  <c r="P340" i="2"/>
  <c r="P339" i="2" s="1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4" i="2"/>
  <c r="BH264" i="2"/>
  <c r="BG264" i="2"/>
  <c r="BF264" i="2"/>
  <c r="T264" i="2"/>
  <c r="T263" i="2"/>
  <c r="R264" i="2"/>
  <c r="R263" i="2"/>
  <c r="P264" i="2"/>
  <c r="P263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48" i="2"/>
  <c r="BH148" i="2"/>
  <c r="BG148" i="2"/>
  <c r="BF148" i="2"/>
  <c r="T148" i="2"/>
  <c r="R148" i="2"/>
  <c r="P148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F121" i="2"/>
  <c r="E119" i="2"/>
  <c r="F89" i="2"/>
  <c r="E87" i="2"/>
  <c r="J24" i="2"/>
  <c r="E24" i="2"/>
  <c r="J92" i="2" s="1"/>
  <c r="J23" i="2"/>
  <c r="J21" i="2"/>
  <c r="E21" i="2"/>
  <c r="J123" i="2" s="1"/>
  <c r="J20" i="2"/>
  <c r="J18" i="2"/>
  <c r="E18" i="2"/>
  <c r="F124" i="2" s="1"/>
  <c r="J17" i="2"/>
  <c r="J15" i="2"/>
  <c r="E15" i="2"/>
  <c r="F91" i="2" s="1"/>
  <c r="J14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98" i="6"/>
  <c r="BK195" i="6"/>
  <c r="BK192" i="6"/>
  <c r="BK189" i="6"/>
  <c r="BK184" i="6"/>
  <c r="BK179" i="6"/>
  <c r="BK175" i="6"/>
  <c r="J172" i="6"/>
  <c r="J169" i="6"/>
  <c r="BK162" i="6"/>
  <c r="BK157" i="6"/>
  <c r="BK155" i="6"/>
  <c r="BK151" i="6"/>
  <c r="BK149" i="6"/>
  <c r="BK146" i="6"/>
  <c r="BK144" i="6"/>
  <c r="J140" i="6"/>
  <c r="J135" i="6"/>
  <c r="BK197" i="4"/>
  <c r="BK172" i="4"/>
  <c r="BK168" i="4"/>
  <c r="BK155" i="4"/>
  <c r="BK151" i="4"/>
  <c r="J133" i="4"/>
  <c r="J127" i="4"/>
  <c r="J286" i="3"/>
  <c r="BK282" i="3"/>
  <c r="J272" i="3"/>
  <c r="J238" i="3"/>
  <c r="BK230" i="3"/>
  <c r="BK219" i="3"/>
  <c r="J210" i="3"/>
  <c r="J202" i="3"/>
  <c r="BK194" i="3"/>
  <c r="J182" i="3"/>
  <c r="BK161" i="3"/>
  <c r="J147" i="3"/>
  <c r="BK128" i="3"/>
  <c r="J306" i="2"/>
  <c r="J304" i="2"/>
  <c r="J302" i="2"/>
  <c r="BK298" i="2"/>
  <c r="BK296" i="2"/>
  <c r="BK294" i="2"/>
  <c r="BK275" i="2"/>
  <c r="BK272" i="2"/>
  <c r="BK259" i="2"/>
  <c r="BK241" i="2"/>
  <c r="BK235" i="2"/>
  <c r="J224" i="2"/>
  <c r="J208" i="2"/>
  <c r="J202" i="2"/>
  <c r="BK196" i="2"/>
  <c r="J170" i="2"/>
  <c r="J165" i="2"/>
  <c r="BK160" i="2"/>
  <c r="BK148" i="2"/>
  <c r="J198" i="6"/>
  <c r="J195" i="6"/>
  <c r="J192" i="6"/>
  <c r="J189" i="6"/>
  <c r="J184" i="6"/>
  <c r="J179" i="6"/>
  <c r="BK172" i="6"/>
  <c r="BK169" i="6"/>
  <c r="J162" i="6"/>
  <c r="J157" i="6"/>
  <c r="J155" i="6"/>
  <c r="J151" i="6"/>
  <c r="J149" i="6"/>
  <c r="J144" i="6"/>
  <c r="BK140" i="6"/>
  <c r="BK135" i="6"/>
  <c r="J132" i="6"/>
  <c r="J129" i="6"/>
  <c r="J127" i="6"/>
  <c r="BK125" i="5"/>
  <c r="BK119" i="5"/>
  <c r="BK202" i="4"/>
  <c r="J188" i="4"/>
  <c r="J176" i="4"/>
  <c r="J168" i="4"/>
  <c r="BK159" i="4"/>
  <c r="BK139" i="4"/>
  <c r="BK131" i="4"/>
  <c r="J123" i="4"/>
  <c r="BK288" i="3"/>
  <c r="J284" i="3"/>
  <c r="J278" i="3"/>
  <c r="BK270" i="3"/>
  <c r="J264" i="3"/>
  <c r="J252" i="3"/>
  <c r="J250" i="3"/>
  <c r="J246" i="3"/>
  <c r="BK242" i="3"/>
  <c r="J240" i="3"/>
  <c r="J234" i="3"/>
  <c r="BK232" i="3"/>
  <c r="BK228" i="3"/>
  <c r="BK226" i="3"/>
  <c r="BK224" i="3"/>
  <c r="J219" i="3"/>
  <c r="J206" i="3"/>
  <c r="BK198" i="3"/>
  <c r="J187" i="3"/>
  <c r="J177" i="3"/>
  <c r="J170" i="3"/>
  <c r="J161" i="3"/>
  <c r="BK157" i="3"/>
  <c r="BK149" i="3"/>
  <c r="J348" i="2"/>
  <c r="BK346" i="2"/>
  <c r="J340" i="2"/>
  <c r="J337" i="2"/>
  <c r="BK331" i="2"/>
  <c r="BK329" i="2"/>
  <c r="BK325" i="2"/>
  <c r="BK314" i="2"/>
  <c r="J310" i="2"/>
  <c r="BK306" i="2"/>
  <c r="J298" i="2"/>
  <c r="J286" i="2"/>
  <c r="BK279" i="2"/>
  <c r="J275" i="2"/>
  <c r="J272" i="2"/>
  <c r="J259" i="2"/>
  <c r="J253" i="2"/>
  <c r="J249" i="2"/>
  <c r="J245" i="2"/>
  <c r="J241" i="2"/>
  <c r="J231" i="2"/>
  <c r="BK204" i="2"/>
  <c r="J198" i="2"/>
  <c r="J192" i="2"/>
  <c r="BK170" i="2"/>
  <c r="BK165" i="2"/>
  <c r="J148" i="2"/>
  <c r="J141" i="2"/>
  <c r="BK139" i="2"/>
  <c r="J146" i="6"/>
  <c r="BK132" i="6"/>
  <c r="BK129" i="6"/>
  <c r="BK127" i="6"/>
  <c r="BK206" i="4"/>
  <c r="BK184" i="4"/>
  <c r="BK180" i="4"/>
  <c r="BK163" i="4"/>
  <c r="J143" i="4"/>
  <c r="BK298" i="3"/>
  <c r="BK294" i="3"/>
  <c r="J282" i="3"/>
  <c r="J268" i="3"/>
  <c r="BK264" i="3"/>
  <c r="J260" i="3"/>
  <c r="J258" i="3"/>
  <c r="J230" i="3"/>
  <c r="BK182" i="3"/>
  <c r="BK136" i="3"/>
  <c r="J335" i="2"/>
  <c r="BK308" i="2"/>
  <c r="BK302" i="2"/>
  <c r="J296" i="2"/>
  <c r="BK286" i="2"/>
  <c r="BK282" i="2"/>
  <c r="BK257" i="2"/>
  <c r="J196" i="2"/>
  <c r="BK190" i="2"/>
  <c r="BK155" i="2"/>
  <c r="BK130" i="2"/>
  <c r="J175" i="6"/>
  <c r="J122" i="5"/>
  <c r="BK192" i="4"/>
  <c r="BK188" i="4"/>
  <c r="BK176" i="4"/>
  <c r="BK137" i="4"/>
  <c r="BK291" i="3"/>
  <c r="J280" i="3"/>
  <c r="BK274" i="3"/>
  <c r="J254" i="3"/>
  <c r="J248" i="3"/>
  <c r="BK244" i="3"/>
  <c r="J215" i="3"/>
  <c r="BK202" i="3"/>
  <c r="BK187" i="3"/>
  <c r="J153" i="3"/>
  <c r="BK147" i="3"/>
  <c r="J143" i="3"/>
  <c r="BK132" i="3"/>
  <c r="J329" i="2"/>
  <c r="J319" i="2"/>
  <c r="BK316" i="2"/>
  <c r="J314" i="2"/>
  <c r="J312" i="2"/>
  <c r="BK304" i="2"/>
  <c r="J291" i="2"/>
  <c r="BK264" i="2"/>
  <c r="BK245" i="2"/>
  <c r="BK231" i="2"/>
  <c r="BK182" i="2"/>
  <c r="J174" i="2"/>
  <c r="J139" i="2"/>
  <c r="J134" i="2"/>
  <c r="J130" i="2"/>
  <c r="J125" i="5"/>
  <c r="BK122" i="5"/>
  <c r="J119" i="5"/>
  <c r="J206" i="4"/>
  <c r="J202" i="4"/>
  <c r="J197" i="4"/>
  <c r="J192" i="4"/>
  <c r="J184" i="4"/>
  <c r="J180" i="4"/>
  <c r="J172" i="4"/>
  <c r="J163" i="4"/>
  <c r="J159" i="4"/>
  <c r="J155" i="4"/>
  <c r="BK147" i="4"/>
  <c r="J139" i="4"/>
  <c r="J137" i="4"/>
  <c r="J131" i="4"/>
  <c r="BK127" i="4"/>
  <c r="BK123" i="4"/>
  <c r="J300" i="3"/>
  <c r="J294" i="3"/>
  <c r="J288" i="3"/>
  <c r="BK286" i="3"/>
  <c r="BK284" i="3"/>
  <c r="J274" i="3"/>
  <c r="J270" i="3"/>
  <c r="BK266" i="3"/>
  <c r="BK262" i="3"/>
  <c r="BK254" i="3"/>
  <c r="BK252" i="3"/>
  <c r="BK250" i="3"/>
  <c r="BK248" i="3"/>
  <c r="J244" i="3"/>
  <c r="BK240" i="3"/>
  <c r="BK234" i="3"/>
  <c r="J226" i="3"/>
  <c r="J224" i="3"/>
  <c r="J217" i="3"/>
  <c r="BK215" i="3"/>
  <c r="BK212" i="3"/>
  <c r="J208" i="3"/>
  <c r="BK206" i="3"/>
  <c r="J204" i="3"/>
  <c r="J194" i="3"/>
  <c r="BK177" i="3"/>
  <c r="BK170" i="3"/>
  <c r="BK166" i="3"/>
  <c r="J157" i="3"/>
  <c r="BK143" i="3"/>
  <c r="J136" i="3"/>
  <c r="J132" i="3"/>
  <c r="J346" i="2"/>
  <c r="J344" i="2"/>
  <c r="BK335" i="2"/>
  <c r="J331" i="2"/>
  <c r="J325" i="2"/>
  <c r="BK321" i="2"/>
  <c r="BK319" i="2"/>
  <c r="J316" i="2"/>
  <c r="BK310" i="2"/>
  <c r="J308" i="2"/>
  <c r="BK300" i="2"/>
  <c r="J294" i="2"/>
  <c r="BK291" i="2"/>
  <c r="J257" i="2"/>
  <c r="BK249" i="2"/>
  <c r="BK220" i="2"/>
  <c r="J216" i="2"/>
  <c r="J204" i="2"/>
  <c r="BK202" i="2"/>
  <c r="BK198" i="2"/>
  <c r="J194" i="2"/>
  <c r="J190" i="2"/>
  <c r="J186" i="2"/>
  <c r="J182" i="2"/>
  <c r="J155" i="2"/>
  <c r="BK141" i="2"/>
  <c r="BK134" i="2"/>
  <c r="AS94" i="1"/>
  <c r="J151" i="4"/>
  <c r="J147" i="4"/>
  <c r="BK143" i="4"/>
  <c r="BK133" i="4"/>
  <c r="BK300" i="3"/>
  <c r="J298" i="3"/>
  <c r="J291" i="3"/>
  <c r="BK280" i="3"/>
  <c r="BK278" i="3"/>
  <c r="BK272" i="3"/>
  <c r="BK268" i="3"/>
  <c r="J266" i="3"/>
  <c r="J262" i="3"/>
  <c r="BK260" i="3"/>
  <c r="BK258" i="3"/>
  <c r="BK256" i="3"/>
  <c r="J256" i="3"/>
  <c r="BK246" i="3"/>
  <c r="J242" i="3"/>
  <c r="BK238" i="3"/>
  <c r="J232" i="3"/>
  <c r="J228" i="3"/>
  <c r="BK217" i="3"/>
  <c r="J212" i="3"/>
  <c r="BK210" i="3"/>
  <c r="BK208" i="3"/>
  <c r="BK204" i="3"/>
  <c r="J198" i="3"/>
  <c r="J166" i="3"/>
  <c r="BK153" i="3"/>
  <c r="J149" i="3"/>
  <c r="J128" i="3"/>
  <c r="BK348" i="2"/>
  <c r="BK344" i="2"/>
  <c r="BK340" i="2"/>
  <c r="BK337" i="2"/>
  <c r="J321" i="2"/>
  <c r="BK312" i="2"/>
  <c r="J300" i="2"/>
  <c r="J282" i="2"/>
  <c r="J279" i="2"/>
  <c r="J264" i="2"/>
  <c r="BK253" i="2"/>
  <c r="J235" i="2"/>
  <c r="BK224" i="2"/>
  <c r="J220" i="2"/>
  <c r="BK216" i="2"/>
  <c r="BK208" i="2"/>
  <c r="BK194" i="2"/>
  <c r="BK192" i="2"/>
  <c r="BK186" i="2"/>
  <c r="BK174" i="2"/>
  <c r="J160" i="2"/>
  <c r="P343" i="2" l="1"/>
  <c r="P342" i="2"/>
  <c r="R127" i="3"/>
  <c r="P223" i="3"/>
  <c r="P129" i="2"/>
  <c r="P240" i="2"/>
  <c r="BK271" i="2"/>
  <c r="J271" i="2"/>
  <c r="J101" i="2" s="1"/>
  <c r="P271" i="2"/>
  <c r="P293" i="2"/>
  <c r="BK318" i="2"/>
  <c r="J318" i="2" s="1"/>
  <c r="J103" i="2" s="1"/>
  <c r="P318" i="2"/>
  <c r="P328" i="2"/>
  <c r="R343" i="2"/>
  <c r="R342" i="2" s="1"/>
  <c r="P127" i="3"/>
  <c r="P181" i="3"/>
  <c r="R223" i="3"/>
  <c r="P297" i="3"/>
  <c r="P296" i="3"/>
  <c r="P122" i="4"/>
  <c r="P167" i="4"/>
  <c r="T201" i="4"/>
  <c r="R129" i="2"/>
  <c r="R293" i="2"/>
  <c r="R318" i="2"/>
  <c r="BK343" i="2"/>
  <c r="J343" i="2" s="1"/>
  <c r="J107" i="2" s="1"/>
  <c r="T181" i="3"/>
  <c r="P214" i="3"/>
  <c r="R214" i="3"/>
  <c r="T297" i="3"/>
  <c r="T296" i="3" s="1"/>
  <c r="BK122" i="4"/>
  <c r="T167" i="4"/>
  <c r="BK118" i="5"/>
  <c r="J118" i="5" s="1"/>
  <c r="J97" i="5" s="1"/>
  <c r="BK129" i="2"/>
  <c r="R240" i="2"/>
  <c r="T271" i="2"/>
  <c r="BK328" i="2"/>
  <c r="J328" i="2" s="1"/>
  <c r="J104" i="2" s="1"/>
  <c r="BK181" i="3"/>
  <c r="J181" i="3" s="1"/>
  <c r="J99" i="3" s="1"/>
  <c r="BK223" i="3"/>
  <c r="J223" i="3" s="1"/>
  <c r="J101" i="3" s="1"/>
  <c r="BK297" i="3"/>
  <c r="J297" i="3" s="1"/>
  <c r="J105" i="3" s="1"/>
  <c r="BK167" i="4"/>
  <c r="J167" i="4" s="1"/>
  <c r="J99" i="4" s="1"/>
  <c r="P201" i="4"/>
  <c r="R118" i="5"/>
  <c r="R117" i="5"/>
  <c r="BK240" i="2"/>
  <c r="J240" i="2" s="1"/>
  <c r="J99" i="2" s="1"/>
  <c r="T240" i="2"/>
  <c r="R271" i="2"/>
  <c r="T293" i="2"/>
  <c r="T318" i="2"/>
  <c r="T328" i="2"/>
  <c r="T127" i="3"/>
  <c r="T223" i="3"/>
  <c r="R297" i="3"/>
  <c r="R296" i="3"/>
  <c r="R122" i="4"/>
  <c r="R121" i="4" s="1"/>
  <c r="R120" i="4" s="1"/>
  <c r="R167" i="4"/>
  <c r="R201" i="4"/>
  <c r="P118" i="5"/>
  <c r="P117" i="5" s="1"/>
  <c r="AU98" i="1" s="1"/>
  <c r="T168" i="6"/>
  <c r="T129" i="2"/>
  <c r="T128" i="2" s="1"/>
  <c r="T127" i="2" s="1"/>
  <c r="BK293" i="2"/>
  <c r="J293" i="2" s="1"/>
  <c r="J102" i="2" s="1"/>
  <c r="R328" i="2"/>
  <c r="T343" i="2"/>
  <c r="T342" i="2" s="1"/>
  <c r="BK127" i="3"/>
  <c r="R181" i="3"/>
  <c r="BK214" i="3"/>
  <c r="J214" i="3" s="1"/>
  <c r="J100" i="3" s="1"/>
  <c r="T214" i="3"/>
  <c r="T122" i="4"/>
  <c r="T121" i="4" s="1"/>
  <c r="T120" i="4" s="1"/>
  <c r="BK201" i="4"/>
  <c r="J201" i="4" s="1"/>
  <c r="J100" i="4" s="1"/>
  <c r="T118" i="5"/>
  <c r="T117" i="5"/>
  <c r="BK126" i="6"/>
  <c r="J126" i="6" s="1"/>
  <c r="J98" i="6" s="1"/>
  <c r="P126" i="6"/>
  <c r="R126" i="6"/>
  <c r="T126" i="6"/>
  <c r="BK139" i="6"/>
  <c r="J139" i="6" s="1"/>
  <c r="J99" i="6" s="1"/>
  <c r="P139" i="6"/>
  <c r="R139" i="6"/>
  <c r="T139" i="6"/>
  <c r="BK168" i="6"/>
  <c r="J168" i="6" s="1"/>
  <c r="J101" i="6" s="1"/>
  <c r="P168" i="6"/>
  <c r="R168" i="6"/>
  <c r="BK188" i="6"/>
  <c r="J188" i="6" s="1"/>
  <c r="J104" i="6" s="1"/>
  <c r="P188" i="6"/>
  <c r="R188" i="6"/>
  <c r="T188" i="6"/>
  <c r="F92" i="2"/>
  <c r="F123" i="2"/>
  <c r="BE139" i="2"/>
  <c r="BE148" i="2"/>
  <c r="BE155" i="2"/>
  <c r="BE170" i="2"/>
  <c r="BE182" i="2"/>
  <c r="BE231" i="2"/>
  <c r="BE272" i="2"/>
  <c r="BE275" i="2"/>
  <c r="BE294" i="2"/>
  <c r="BE298" i="2"/>
  <c r="BE346" i="2"/>
  <c r="J91" i="3"/>
  <c r="F122" i="3"/>
  <c r="BE147" i="3"/>
  <c r="BE161" i="3"/>
  <c r="BE202" i="3"/>
  <c r="BE206" i="3"/>
  <c r="BE215" i="3"/>
  <c r="BE219" i="3"/>
  <c r="BE226" i="3"/>
  <c r="BE230" i="3"/>
  <c r="BE264" i="3"/>
  <c r="BE291" i="3"/>
  <c r="BE294" i="3"/>
  <c r="F91" i="4"/>
  <c r="E110" i="4"/>
  <c r="F117" i="4"/>
  <c r="BE131" i="4"/>
  <c r="BE163" i="4"/>
  <c r="J121" i="2"/>
  <c r="BE165" i="2"/>
  <c r="BE174" i="2"/>
  <c r="BE190" i="2"/>
  <c r="BE192" i="2"/>
  <c r="BE208" i="2"/>
  <c r="BE241" i="2"/>
  <c r="BE245" i="2"/>
  <c r="BE253" i="2"/>
  <c r="BE259" i="2"/>
  <c r="BE279" i="2"/>
  <c r="BE296" i="2"/>
  <c r="BE304" i="2"/>
  <c r="BE306" i="2"/>
  <c r="BE348" i="2"/>
  <c r="BK263" i="2"/>
  <c r="J263" i="2" s="1"/>
  <c r="J100" i="2" s="1"/>
  <c r="E85" i="3"/>
  <c r="F121" i="3"/>
  <c r="J122" i="3"/>
  <c r="BE166" i="3"/>
  <c r="BE170" i="3"/>
  <c r="BE250" i="3"/>
  <c r="BE254" i="3"/>
  <c r="BE260" i="3"/>
  <c r="BE272" i="3"/>
  <c r="BE278" i="3"/>
  <c r="BE298" i="3"/>
  <c r="BE300" i="3"/>
  <c r="J89" i="4"/>
  <c r="J117" i="4"/>
  <c r="BE133" i="4"/>
  <c r="BE151" i="4"/>
  <c r="BE168" i="4"/>
  <c r="BE176" i="4"/>
  <c r="BE180" i="4"/>
  <c r="BE202" i="4"/>
  <c r="J92" i="5"/>
  <c r="J111" i="5"/>
  <c r="E117" i="2"/>
  <c r="BE141" i="2"/>
  <c r="BE160" i="2"/>
  <c r="BE325" i="2"/>
  <c r="BK339" i="2"/>
  <c r="J339" i="2"/>
  <c r="J105" i="2" s="1"/>
  <c r="J119" i="3"/>
  <c r="BE136" i="3"/>
  <c r="BE217" i="3"/>
  <c r="BE252" i="3"/>
  <c r="J91" i="4"/>
  <c r="BE143" i="4"/>
  <c r="BE197" i="4"/>
  <c r="E85" i="5"/>
  <c r="J91" i="5"/>
  <c r="F114" i="5"/>
  <c r="J91" i="2"/>
  <c r="BE186" i="2"/>
  <c r="BE291" i="2"/>
  <c r="BE316" i="2"/>
  <c r="BE321" i="2"/>
  <c r="BE331" i="2"/>
  <c r="BE337" i="2"/>
  <c r="BE128" i="3"/>
  <c r="BE143" i="3"/>
  <c r="BE149" i="3"/>
  <c r="BE224" i="3"/>
  <c r="BE232" i="3"/>
  <c r="BE238" i="3"/>
  <c r="BE242" i="3"/>
  <c r="BE270" i="3"/>
  <c r="BE274" i="3"/>
  <c r="BE280" i="3"/>
  <c r="BE284" i="3"/>
  <c r="BK290" i="3"/>
  <c r="J290" i="3" s="1"/>
  <c r="J102" i="3" s="1"/>
  <c r="BE123" i="4"/>
  <c r="BE139" i="4"/>
  <c r="BE147" i="4"/>
  <c r="BE159" i="4"/>
  <c r="BE184" i="4"/>
  <c r="BE188" i="4"/>
  <c r="F113" i="5"/>
  <c r="BE122" i="5"/>
  <c r="J91" i="6"/>
  <c r="F92" i="6"/>
  <c r="J92" i="6"/>
  <c r="BE144" i="6"/>
  <c r="J124" i="2"/>
  <c r="BE130" i="2"/>
  <c r="BE202" i="2"/>
  <c r="BE216" i="2"/>
  <c r="BE224" i="2"/>
  <c r="BE235" i="2"/>
  <c r="BE249" i="2"/>
  <c r="BE257" i="2"/>
  <c r="BE264" i="2"/>
  <c r="BE302" i="2"/>
  <c r="BE308" i="2"/>
  <c r="BE314" i="2"/>
  <c r="BE319" i="2"/>
  <c r="BE329" i="2"/>
  <c r="BE335" i="2"/>
  <c r="BE340" i="2"/>
  <c r="BE344" i="2"/>
  <c r="BE132" i="3"/>
  <c r="BE177" i="3"/>
  <c r="BE182" i="3"/>
  <c r="BE194" i="3"/>
  <c r="BE208" i="3"/>
  <c r="BE210" i="3"/>
  <c r="BE244" i="3"/>
  <c r="BE246" i="3"/>
  <c r="BE248" i="3"/>
  <c r="BE256" i="3"/>
  <c r="BE262" i="3"/>
  <c r="BE268" i="3"/>
  <c r="BE282" i="3"/>
  <c r="BE286" i="3"/>
  <c r="BE127" i="4"/>
  <c r="BE137" i="4"/>
  <c r="BE155" i="4"/>
  <c r="BE172" i="4"/>
  <c r="BE119" i="5"/>
  <c r="BE125" i="5"/>
  <c r="E85" i="6"/>
  <c r="J89" i="6"/>
  <c r="BE129" i="6"/>
  <c r="BE132" i="6"/>
  <c r="BE135" i="6"/>
  <c r="BE140" i="6"/>
  <c r="BE155" i="6"/>
  <c r="BE157" i="6"/>
  <c r="BE162" i="6"/>
  <c r="BE169" i="6"/>
  <c r="BE175" i="6"/>
  <c r="BE198" i="6"/>
  <c r="BE134" i="2"/>
  <c r="BE194" i="2"/>
  <c r="BE196" i="2"/>
  <c r="BE198" i="2"/>
  <c r="BE204" i="2"/>
  <c r="BE220" i="2"/>
  <c r="BE282" i="2"/>
  <c r="BE286" i="2"/>
  <c r="BE300" i="2"/>
  <c r="BE310" i="2"/>
  <c r="BE312" i="2"/>
  <c r="BE153" i="3"/>
  <c r="BE157" i="3"/>
  <c r="BE187" i="3"/>
  <c r="BE198" i="3"/>
  <c r="BE204" i="3"/>
  <c r="BE212" i="3"/>
  <c r="BE228" i="3"/>
  <c r="BE234" i="3"/>
  <c r="BE240" i="3"/>
  <c r="BE258" i="3"/>
  <c r="BE266" i="3"/>
  <c r="BE288" i="3"/>
  <c r="BK293" i="3"/>
  <c r="J293" i="3" s="1"/>
  <c r="J103" i="3" s="1"/>
  <c r="BE192" i="4"/>
  <c r="BE206" i="4"/>
  <c r="F91" i="6"/>
  <c r="BE127" i="6"/>
  <c r="BE146" i="6"/>
  <c r="BE149" i="6"/>
  <c r="BE151" i="6"/>
  <c r="BE172" i="6"/>
  <c r="BE179" i="6"/>
  <c r="BE184" i="6"/>
  <c r="BE189" i="6"/>
  <c r="BE192" i="6"/>
  <c r="BE195" i="6"/>
  <c r="BK161" i="6"/>
  <c r="J161" i="6" s="1"/>
  <c r="J100" i="6" s="1"/>
  <c r="BK178" i="6"/>
  <c r="J178" i="6" s="1"/>
  <c r="J102" i="6" s="1"/>
  <c r="BK183" i="6"/>
  <c r="J183" i="6"/>
  <c r="J103" i="6" s="1"/>
  <c r="F36" i="2"/>
  <c r="BC95" i="1" s="1"/>
  <c r="J34" i="5"/>
  <c r="AW98" i="1" s="1"/>
  <c r="F36" i="6"/>
  <c r="BC99" i="1" s="1"/>
  <c r="F36" i="3"/>
  <c r="BC96" i="1" s="1"/>
  <c r="F37" i="4"/>
  <c r="BD97" i="1" s="1"/>
  <c r="F37" i="2"/>
  <c r="BD95" i="1" s="1"/>
  <c r="F34" i="2"/>
  <c r="BA95" i="1" s="1"/>
  <c r="F34" i="5"/>
  <c r="BA98" i="1" s="1"/>
  <c r="F37" i="5"/>
  <c r="BD98" i="1" s="1"/>
  <c r="J34" i="6"/>
  <c r="AW99" i="1" s="1"/>
  <c r="F36" i="5"/>
  <c r="BC98" i="1" s="1"/>
  <c r="F34" i="6"/>
  <c r="BA99" i="1" s="1"/>
  <c r="F35" i="2"/>
  <c r="BB95" i="1" s="1"/>
  <c r="F34" i="4"/>
  <c r="BA97" i="1" s="1"/>
  <c r="F35" i="3"/>
  <c r="BB96" i="1" s="1"/>
  <c r="F36" i="4"/>
  <c r="BC97" i="1" s="1"/>
  <c r="J34" i="4"/>
  <c r="AW97" i="1" s="1"/>
  <c r="F37" i="6"/>
  <c r="BD99" i="1" s="1"/>
  <c r="J34" i="2"/>
  <c r="AW95" i="1" s="1"/>
  <c r="J34" i="3"/>
  <c r="AW96" i="1" s="1"/>
  <c r="F34" i="3"/>
  <c r="BA96" i="1" s="1"/>
  <c r="F35" i="4"/>
  <c r="BB97" i="1" s="1"/>
  <c r="F37" i="3"/>
  <c r="BD96" i="1" s="1"/>
  <c r="F35" i="5"/>
  <c r="BB98" i="1" s="1"/>
  <c r="F35" i="6"/>
  <c r="BB99" i="1" s="1"/>
  <c r="P128" i="2" l="1"/>
  <c r="P127" i="2"/>
  <c r="AU95" i="1"/>
  <c r="R126" i="3"/>
  <c r="R125" i="3" s="1"/>
  <c r="P125" i="6"/>
  <c r="P124" i="6"/>
  <c r="AU99" i="1"/>
  <c r="P121" i="4"/>
  <c r="P120" i="4"/>
  <c r="AU97" i="1"/>
  <c r="P126" i="3"/>
  <c r="P125" i="3" s="1"/>
  <c r="AU96" i="1" s="1"/>
  <c r="T125" i="6"/>
  <c r="T124" i="6"/>
  <c r="BK128" i="2"/>
  <c r="J128" i="2" s="1"/>
  <c r="J97" i="2" s="1"/>
  <c r="BK121" i="4"/>
  <c r="BK120" i="4" s="1"/>
  <c r="J120" i="4" s="1"/>
  <c r="J30" i="4" s="1"/>
  <c r="AG97" i="1" s="1"/>
  <c r="R125" i="6"/>
  <c r="R124" i="6"/>
  <c r="BK126" i="3"/>
  <c r="J126" i="3" s="1"/>
  <c r="J97" i="3" s="1"/>
  <c r="T126" i="3"/>
  <c r="T125" i="3" s="1"/>
  <c r="R128" i="2"/>
  <c r="R127" i="2"/>
  <c r="J129" i="2"/>
  <c r="J98" i="2" s="1"/>
  <c r="BK296" i="3"/>
  <c r="J296" i="3" s="1"/>
  <c r="J104" i="3" s="1"/>
  <c r="J127" i="3"/>
  <c r="J98" i="3" s="1"/>
  <c r="J122" i="4"/>
  <c r="J98" i="4" s="1"/>
  <c r="BK342" i="2"/>
  <c r="J342" i="2" s="1"/>
  <c r="J106" i="2" s="1"/>
  <c r="BK117" i="5"/>
  <c r="J117" i="5" s="1"/>
  <c r="J96" i="5" s="1"/>
  <c r="BK125" i="6"/>
  <c r="J125" i="6" s="1"/>
  <c r="J97" i="6" s="1"/>
  <c r="F33" i="5"/>
  <c r="AZ98" i="1" s="1"/>
  <c r="F33" i="6"/>
  <c r="AZ99" i="1" s="1"/>
  <c r="BC94" i="1"/>
  <c r="W32" i="1" s="1"/>
  <c r="J33" i="4"/>
  <c r="AV97" i="1" s="1"/>
  <c r="AT97" i="1" s="1"/>
  <c r="BB94" i="1"/>
  <c r="W31" i="1" s="1"/>
  <c r="F33" i="3"/>
  <c r="AZ96" i="1" s="1"/>
  <c r="J33" i="2"/>
  <c r="AV95" i="1" s="1"/>
  <c r="AT95" i="1" s="1"/>
  <c r="BA94" i="1"/>
  <c r="W30" i="1" s="1"/>
  <c r="J33" i="5"/>
  <c r="AV98" i="1" s="1"/>
  <c r="AT98" i="1" s="1"/>
  <c r="J33" i="3"/>
  <c r="AV96" i="1" s="1"/>
  <c r="AT96" i="1" s="1"/>
  <c r="F33" i="4"/>
  <c r="AZ97" i="1" s="1"/>
  <c r="BD94" i="1"/>
  <c r="W33" i="1" s="1"/>
  <c r="J33" i="6"/>
  <c r="AV99" i="1" s="1"/>
  <c r="AT99" i="1" s="1"/>
  <c r="F33" i="2"/>
  <c r="AZ95" i="1" s="1"/>
  <c r="AN97" i="1" l="1"/>
  <c r="J39" i="4"/>
  <c r="BK127" i="2"/>
  <c r="J127" i="2" s="1"/>
  <c r="J30" i="2" s="1"/>
  <c r="AG95" i="1" s="1"/>
  <c r="AN95" i="1" s="1"/>
  <c r="J121" i="4"/>
  <c r="J97" i="4" s="1"/>
  <c r="BK125" i="3"/>
  <c r="J125" i="3" s="1"/>
  <c r="J96" i="3" s="1"/>
  <c r="J96" i="4"/>
  <c r="BK124" i="6"/>
  <c r="J124" i="6" s="1"/>
  <c r="J96" i="6" s="1"/>
  <c r="AU94" i="1"/>
  <c r="AY94" i="1"/>
  <c r="AW94" i="1"/>
  <c r="AK30" i="1" s="1"/>
  <c r="AZ94" i="1"/>
  <c r="W29" i="1" s="1"/>
  <c r="AX94" i="1"/>
  <c r="J30" i="5"/>
  <c r="AG98" i="1" s="1"/>
  <c r="AN98" i="1" s="1"/>
  <c r="J96" i="2" l="1"/>
  <c r="J39" i="2"/>
  <c r="J39" i="5"/>
  <c r="J30" i="3"/>
  <c r="AG96" i="1" s="1"/>
  <c r="AN96" i="1" s="1"/>
  <c r="AV94" i="1"/>
  <c r="AK29" i="1" s="1"/>
  <c r="J30" i="6"/>
  <c r="AG99" i="1" s="1"/>
  <c r="AN99" i="1" s="1"/>
  <c r="J39" i="3" l="1"/>
  <c r="J39" i="6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<sst xmlns="http://schemas.openxmlformats.org/spreadsheetml/2006/main" count="5858" uniqueCount="802">
  <si>
    <t>Export Komplet</t>
  </si>
  <si>
    <t/>
  </si>
  <si>
    <t>2.0</t>
  </si>
  <si>
    <t>ZAMOK</t>
  </si>
  <si>
    <t>False</t>
  </si>
  <si>
    <t>{38b751dc-cde5-4d0a-8195-da55daca41b9}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</si>
  <si>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</si>
  <si>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</si>
  <si>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</si>
  <si>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</si>
  <si>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</si>
  <si>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</si>
  <si>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</si>
  <si>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</si>
  <si>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201123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</si>
  <si>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</si>
  <si>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</si>
  <si>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SŠ automobilní Holice - hospodaření se srážkovými vodami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</si>
  <si>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</si>
  <si>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</si>
  <si>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</si>
  <si>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</si>
  <si>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</si>
  <si>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</si>
  <si>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</si>
  <si>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</si>
  <si>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</si>
  <si>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</si>
  <si>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</si>
  <si>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</si>
  <si>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</si>
  <si>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</si>
  <si>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</si>
  <si>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</si>
  <si>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</si>
  <si>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</si>
  <si>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</si>
  <si>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</si>
  <si>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</si>
  <si>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</si>
  <si>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</si>
  <si>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</si>
  <si>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</si>
  <si>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</si>
  <si>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</si>
  <si>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</si>
  <si>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</si>
  <si>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</si>
  <si>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</si>
  <si>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</si>
  <si>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</si>
  <si>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</si>
  <si>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</si>
  <si>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</si>
  <si>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</si>
  <si>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</si>
  <si>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</si>
  <si>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</si>
  <si>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</si>
  <si>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</si>
  <si>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</si>
  <si>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</si>
  <si>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</si>
  <si>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</si>
  <si>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</si>
  <si>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</si>
  <si>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</si>
  <si>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</si>
  <si>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</si>
  <si>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</si>
  <si>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</si>
  <si>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</si>
  <si>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</si>
  <si>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</si>
  <si>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</si>
  <si>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</si>
  <si>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</si>
  <si>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</si>
  <si>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Zpevněné plochy</t>
  </si>
  <si>
    <t>STA</t>
  </si>
  <si>
    <t>1</t>
  </si>
  <si>
    <t>{27be2cd8-e9aa-478b-ba37-3f709a0e51b5}</t>
  </si>
  <si>
    <t>2</t>
  </si>
  <si>
    <t>IO 01</t>
  </si>
  <si>
    <t>Akumulační nádrž 1 včetně dešťové kanalizace</t>
  </si>
  <si>
    <t>{f41e435e-aa0c-4268-a521-0c28cf876056}</t>
  </si>
  <si>
    <t>IO 02</t>
  </si>
  <si>
    <t>Nakládání s dešťovými vodami</t>
  </si>
  <si>
    <t>{19e48098-cc90-4870-b54b-4670685ded51}</t>
  </si>
  <si>
    <t>IO 03</t>
  </si>
  <si>
    <t>Elektroinstalace</t>
  </si>
  <si>
    <t>{4367e291-aa34-4a45-adb7-b14f804a5783}</t>
  </si>
  <si>
    <t>VON</t>
  </si>
  <si>
    <t>Vedlejší a ostatní ...</t>
  </si>
  <si>
    <t>{f164edc7-13da-4d0a-85af-72020dc2ad5b}</t>
  </si>
  <si>
    <t>KRYCÍ LIST SOUPISU PRACÍ</t>
  </si>
  <si>
    <t>Objekt:</t>
  </si>
  <si>
    <t>SO 01 -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</si>
  <si>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</si>
  <si>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</si>
  <si>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</si>
  <si>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</si>
  <si>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</si>
  <si>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</si>
  <si>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</si>
  <si>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</si>
  <si>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</si>
  <si>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</si>
  <si>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</si>
  <si>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</si>
  <si>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</si>
  <si>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</si>
  <si>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</si>
  <si>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</si>
  <si>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</si>
  <si>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</si>
  <si>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</si>
  <si>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</si>
  <si>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</si>
  <si>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</si>
  <si>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</si>
  <si>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</si>
  <si>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</si>
  <si>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</si>
  <si>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</si>
  <si>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</si>
  <si>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</si>
  <si>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</si>
  <si>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</si>
  <si>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</si>
  <si>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</si>
  <si>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</si>
  <si>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</si>
  <si>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vozovek z velkých kostek s ložem z kameniva ručně</t>
  </si>
  <si>
    <t>m2</t>
  </si>
  <si>
    <t>CS ÚRS 2019 02</t>
  </si>
  <si>
    <t>4</t>
  </si>
  <si>
    <t>PP</t>
  </si>
  <si>
    <t>Rozebrání dlažeb a dílců vozovek a ploch s přemístěním hmot na skládku na vzdálenost do 3 m nebo s naložením na dopravní prostředek, s jakoukoliv výplní spár ručně z velkých kostek s ložem z kameniva</t>
  </si>
  <si>
    <t>VV</t>
  </si>
  <si>
    <t>7,3 "Přeložení zámkové dlažby u plochy B</t>
  </si>
  <si>
    <t>Součet</t>
  </si>
  <si>
    <t>113106183</t>
  </si>
  <si>
    <t>Rozebrání dlažeb vozovek z velkých kostek s ložem z kameniva strojně pl do 50 m2</t>
  </si>
  <si>
    <t>Rozebrání dlažeb a dílců vozovek a ploch s přemístěním hmot na skládku na vzdálenost do 3 m nebo s naložením na dopravní prostředek, s jakoukoliv výplní spár strojně plochy jednotlivě do 50 m2 z velkých kostek s ložem z kameniva</t>
  </si>
  <si>
    <t>43,6 "Přeložení zámkové dlažby u plochy C</t>
  </si>
  <si>
    <t>26,3 "Přeložení zámkové dlažby u plochy D</t>
  </si>
  <si>
    <t>3</t>
  </si>
  <si>
    <t>113107222</t>
  </si>
  <si>
    <t>Odstranění podkladu z kameniva drceného tl 200 mm strojně pl přes 200 m2</t>
  </si>
  <si>
    <t>6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</si>
  <si>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</si>
  <si>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113107237</t>
  </si>
  <si>
    <t>Odstranění podkladu z betonu vyztuženého sítěmi tl 300 mm strojně pl přes 200 m2</t>
  </si>
  <si>
    <t>8</t>
  </si>
  <si>
    <t>Odstranění podkladů nebo krytů strojně plochy jednotlivě přes 200 m2 s přemístěním hmot na skládku na vzdálenost do 20 m nebo s naložením na dopravní prostředek z betonu vyztuženého sítěmi, o tl. vrstvy přes 150 do 300 mm</t>
  </si>
  <si>
    <t>283,4 "Plocha A</t>
  </si>
  <si>
    <t>496,8 "Plocha B</t>
  </si>
  <si>
    <t>648,0 "Plocha C</t>
  </si>
  <si>
    <t>298 "Plocha D</t>
  </si>
  <si>
    <t>5</t>
  </si>
  <si>
    <t>131201101</t>
  </si>
  <si>
    <t>Hloubení jam nezapažených v hornině tř. 3 objemu do 100 m3</t>
  </si>
  <si>
    <t>m3</t>
  </si>
  <si>
    <t>10</t>
  </si>
  <si>
    <t>Hloubení nezapažených jam a zářezů s urovnáním dna do předepsaného profilu a spádu v hornině tř. 3 do 100 m3</t>
  </si>
  <si>
    <t>P</t>
  </si>
  <si>
    <t>Poznámka k položce:_x000D_
Poznámka k položce: Výkop zeminy pro vápnění</t>
  </si>
  <si>
    <t>283,4*0,2 "Plocha A</t>
  </si>
  <si>
    <t>496,8*0,2 "Plocha B</t>
  </si>
  <si>
    <t>298*0,2 "Plocha D</t>
  </si>
  <si>
    <t>131201102</t>
  </si>
  <si>
    <t>Hloubení jam nezapažených v hornině tř. 3 objemu do 1000 m3</t>
  </si>
  <si>
    <t>12</t>
  </si>
  <si>
    <t>Hloubení nezapažených jam a zářezů s urovnáním dna do předepsaného profilu a spádu v hornině tř. 3 přes 100 do 1 000 m3</t>
  </si>
  <si>
    <t>648,0*0,2 "Plocha C</t>
  </si>
  <si>
    <t>7</t>
  </si>
  <si>
    <t>131201109</t>
  </si>
  <si>
    <t>Příplatek za lepivost u hloubení jam nezapažených v hornině tř. 3</t>
  </si>
  <si>
    <t>14</t>
  </si>
  <si>
    <t>Hloubení nezapažených jam a zářezů s urovnáním dna do předepsaného profilu a spádu Příplatek k cenám za lepivost horniny tř. 3</t>
  </si>
  <si>
    <t>215,64+129,6</t>
  </si>
  <si>
    <t>331,54*0,5 "Přepočtené koeficientem množství</t>
  </si>
  <si>
    <t>131201201</t>
  </si>
  <si>
    <t>Hloubení jam zapažených v hornině tř. 3 objemu do 100 m3</t>
  </si>
  <si>
    <t>16</t>
  </si>
  <si>
    <t>Hloubení zapažených jam a zářezů  s urovnáním dna do předepsaného profilu a spádu v hornině tř. 3 do 100 m3</t>
  </si>
  <si>
    <t>Jámy pro 5 ks vsakovacích šachet</t>
  </si>
  <si>
    <t>5*1,5*1,5*1,5</t>
  </si>
  <si>
    <t>9</t>
  </si>
  <si>
    <t>131201209</t>
  </si>
  <si>
    <t>Příplatek za lepivost u hloubení jam zapažených v hornině tř. 3</t>
  </si>
  <si>
    <t>18</t>
  </si>
  <si>
    <t>Hloubení zapažených jam a zářezů  s urovnáním dna do předepsaného profilu a spádu Příplatek k cenám za lepivost horniny tř. 3</t>
  </si>
  <si>
    <t>16,875*0,5 "Přepočtené koeficientem množství</t>
  </si>
  <si>
    <t>132201101</t>
  </si>
  <si>
    <t>Hloubení rýh š do 600 mm v hornině tř. 3 objemu do 100 m3</t>
  </si>
  <si>
    <t>20</t>
  </si>
  <si>
    <t>Hloubení zapažených i nezapažených rýh šířky do 600 mm  s urovnáním dna do předepsaného profilu a spádu v hornině tř. 3 do 100 m3</t>
  </si>
  <si>
    <t>Rozměry rýh (lxšxh)</t>
  </si>
  <si>
    <t>1,8*0,6*0,95 "Plocha A</t>
  </si>
  <si>
    <t>8*0,6*0,95 "Plocha B</t>
  </si>
  <si>
    <t>(6+11)*0,6*0,95 "Plocha D</t>
  </si>
  <si>
    <t>2,8*0,6*0,95 "Plocha D</t>
  </si>
  <si>
    <t>11</t>
  </si>
  <si>
    <t>132201109</t>
  </si>
  <si>
    <t>Příplatek za lepivost k hloubení rýh š do 600 mm v hornině tř. 3</t>
  </si>
  <si>
    <t>22</t>
  </si>
  <si>
    <t>Hloubení zapažených i nezapažených rýh šířky do 600 mm  s urovnáním dna do předepsaného profilu a spádu v hornině tř. 3 Příplatek k cenám za lepivost horniny tř. 3</t>
  </si>
  <si>
    <t>16,872*0,5 "Přepočtené koeficientem množství</t>
  </si>
  <si>
    <t>151101201</t>
  </si>
  <si>
    <t>Zřízení příložného pažení stěn výkopu hl do 4 m</t>
  </si>
  <si>
    <t>24</t>
  </si>
  <si>
    <t>Zřízení pažení stěn výkopu bez rozepření nebo vzepření  příložné, hloubky do 4 m</t>
  </si>
  <si>
    <t>5*1,5*4*1,5</t>
  </si>
  <si>
    <t>13</t>
  </si>
  <si>
    <t>151101211</t>
  </si>
  <si>
    <t>Odstranění příložného pažení stěn hl do 4 m</t>
  </si>
  <si>
    <t>26</t>
  </si>
  <si>
    <t>Odstranění pažení stěn výkopu  s uložením pažin na vzdálenost do 3 m od okraje výkopu příložné, hloubky do 4 m</t>
  </si>
  <si>
    <t>151101301</t>
  </si>
  <si>
    <t>Zřízení rozepření stěn při pažení příložném hl do 4 m</t>
  </si>
  <si>
    <t>28</t>
  </si>
  <si>
    <t>Zřízení rozepření zapažených stěn výkopů  s potřebným přepažováním při roubení příložném, hloubky do 4 m</t>
  </si>
  <si>
    <t>151101311</t>
  </si>
  <si>
    <t>Odstranění rozepření stěn při pažení příložném hl do 4 m</t>
  </si>
  <si>
    <t>30</t>
  </si>
  <si>
    <t>Odstranění rozepření stěn výkopů  s uložením materiálu na vzdálenost do 3 m od okraje výkopu roubení příložného, hloubky do 4 m</t>
  </si>
  <si>
    <t>161101101</t>
  </si>
  <si>
    <t>Svislé přemístění výkopku z horniny tř. 1 až 4 hl výkopu do 2,5 m</t>
  </si>
  <si>
    <t>32</t>
  </si>
  <si>
    <t>Svislé přemístění výkopku  bez naložení do dopravní nádoby avšak s vyprázdněním dopravní nádoby na hromadu nebo do dopravního prostředku z horniny tř. 1 až 4, při hloubce výkopu přes 1 do 2,5 m</t>
  </si>
  <si>
    <t>17</t>
  </si>
  <si>
    <t>162701105</t>
  </si>
  <si>
    <t>Vodorovné přemístění do 10000 m výkopku/sypaniny z horniny tř. 1 až 4</t>
  </si>
  <si>
    <t>34</t>
  </si>
  <si>
    <t>Vodorovné přemístění výkopku nebo sypaniny po suchu  na obvyklém dopravním prostředku, bez naložení výkopku, avšak se složením bez rozhrnutí z horniny tř. 1 až 4 na vzdálenost přes 9 000 do 10 000 m</t>
  </si>
  <si>
    <t>16,875+16,872</t>
  </si>
  <si>
    <t>171201201</t>
  </si>
  <si>
    <t>Uložení sypaniny na skládky</t>
  </si>
  <si>
    <t>36</t>
  </si>
  <si>
    <t>Uložení sypaniny  na skládky</t>
  </si>
  <si>
    <t>19</t>
  </si>
  <si>
    <t>171201211</t>
  </si>
  <si>
    <t>Poplatek za uložení stavebního odpadu - zeminy a kameniva na skládce</t>
  </si>
  <si>
    <t>t</t>
  </si>
  <si>
    <t>38</t>
  </si>
  <si>
    <t>Poplatek za uložení stavebního odpadu na skládce (skládkovné) zeminy a kameniva zatříděného do Katalogu odpadů pod kódem 170 504</t>
  </si>
  <si>
    <t>33,747*1,7 "Přepočtené koeficientem množství</t>
  </si>
  <si>
    <t>174101101</t>
  </si>
  <si>
    <t>Zásyp jam, šachet rýh nebo kolem objektů sypaninou se zhutněním</t>
  </si>
  <si>
    <t>40</t>
  </si>
  <si>
    <t>Zásyp sypaninou z jakékoliv horniny  s uložením výkopku ve vrstvách se zhutněním jam, šachet, rýh nebo kolem objektů v těchto vykopávkách</t>
  </si>
  <si>
    <t>1,8*0,6*0,5 "Plocha A</t>
  </si>
  <si>
    <t>8*0,6*0,5 "Plocha B</t>
  </si>
  <si>
    <t>(6+11)*0,6*0,5 "Plocha D</t>
  </si>
  <si>
    <t>2,8*0,6*0,5 "Plocha D</t>
  </si>
  <si>
    <t>5*1,5*1,5*1,5-PI*(0,3)^2*0,7 "obsyp filtračních šachet</t>
  </si>
  <si>
    <t>M</t>
  </si>
  <si>
    <t>58343930</t>
  </si>
  <si>
    <t>kamenivo drcené hrubé frakce 16-32</t>
  </si>
  <si>
    <t>42</t>
  </si>
  <si>
    <t>16,677*2 "Přepočtené koeficientem množství</t>
  </si>
  <si>
    <t>58331200</t>
  </si>
  <si>
    <t>štěrkopísek netříděný zásypový</t>
  </si>
  <si>
    <t>44</t>
  </si>
  <si>
    <t>8,88*2 "Přepočtené koeficientem množství</t>
  </si>
  <si>
    <t>23</t>
  </si>
  <si>
    <t>175111101</t>
  </si>
  <si>
    <t>Obsypání potrubí ručně sypaninou bez prohození sítem, uloženou do 3 m</t>
  </si>
  <si>
    <t>46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</si>
  <si>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</si>
  <si>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1,8*(0,6*0,35-PI*(0,15)^2/4) "Plocha A</t>
  </si>
  <si>
    <t>8*(0,6*0,35-PI*(0,15)^2/4) "Plocha B</t>
  </si>
  <si>
    <t>(6+11)*(0,6*0,35-PI*(0,15)^2/4) "Plocha D</t>
  </si>
  <si>
    <t>2,8*(0,6*0,35-PI*(0,15)^2/4) "Plocha D</t>
  </si>
  <si>
    <t>58337303</t>
  </si>
  <si>
    <t>štěrkopísek frakce 0/8</t>
  </si>
  <si>
    <t>48</t>
  </si>
  <si>
    <t>5,694*2 "Přepočtené koeficientem množství</t>
  </si>
  <si>
    <t>25</t>
  </si>
  <si>
    <t>181951102</t>
  </si>
  <si>
    <t>Úprava pláně v hornině tř. 1 až 4 se zhutněním</t>
  </si>
  <si>
    <t>50</t>
  </si>
  <si>
    <t>Úprava pláně vyrovnáním výškových rozdílů  v hornině tř. 1 až 4 se zhutněním</t>
  </si>
  <si>
    <t>Poznámka k položce:_x000D_
Poznámka k položce: Min. zhutnění Edef,2 = 45 MPa</t>
  </si>
  <si>
    <t>1726,2+69,9+7,3</t>
  </si>
  <si>
    <t>Zakládání</t>
  </si>
  <si>
    <t>213141111</t>
  </si>
  <si>
    <t>Zřízení vrstvy z geotextilie v rovině nebo ve sklonu do 1:5 š do 3 m</t>
  </si>
  <si>
    <t>52</t>
  </si>
  <si>
    <t>Zřízení vrstvy z geotextilie  filtrační, separační, odvodňovací, ochranné, výztužné nebo protierozní v rovině nebo ve sklonu do 1:5, šířky do 3 m</t>
  </si>
  <si>
    <t>5*6*1,5*1,5</t>
  </si>
  <si>
    <t>27</t>
  </si>
  <si>
    <t>69311080</t>
  </si>
  <si>
    <t>geotextilie netkaná separační, ochranná, filtrační, drenážní PES 200g/m2</t>
  </si>
  <si>
    <t>54</t>
  </si>
  <si>
    <t>67,5*1,2 "Přepočtené koeficientem množství</t>
  </si>
  <si>
    <t>273322611</t>
  </si>
  <si>
    <t>Základové desky ze ŽB se zvýšenými nároky na prostředí tř. C 30/37</t>
  </si>
  <si>
    <t>56</t>
  </si>
  <si>
    <t>Základy z betonu železového (bez výztuže) desky z betonu se zvýšenými nároky na prostředí tř. C 30/37</t>
  </si>
  <si>
    <t>5*(1,5*1,5-PI*(0,3)^2)*0,15</t>
  </si>
  <si>
    <t>29</t>
  </si>
  <si>
    <t>273351121</t>
  </si>
  <si>
    <t>Zřízení bednění základových desek</t>
  </si>
  <si>
    <t>58</t>
  </si>
  <si>
    <t>Bednění základů desek zřízení</t>
  </si>
  <si>
    <t>5*4*1,5*0,15</t>
  </si>
  <si>
    <t>273351122</t>
  </si>
  <si>
    <t>Odstranění bednění základových desek</t>
  </si>
  <si>
    <t>60</t>
  </si>
  <si>
    <t>Bednění základů desek odstranění</t>
  </si>
  <si>
    <t>31</t>
  </si>
  <si>
    <t>273362021</t>
  </si>
  <si>
    <t>Výztuž základových desek svařovanými sítěmi Kari</t>
  </si>
  <si>
    <t>62</t>
  </si>
  <si>
    <t>Výztuž základů desek ze svařovaných sítí z drátů typu KARI</t>
  </si>
  <si>
    <t>5*2*1,5*1,5*3,03/1000</t>
  </si>
  <si>
    <t>Vodorovné konstrukce</t>
  </si>
  <si>
    <t>451572111</t>
  </si>
  <si>
    <t>Lože pod potrubí otevřený výkop z kameniva drobného těženého</t>
  </si>
  <si>
    <t>64</t>
  </si>
  <si>
    <t>Lože pod potrubí, stoky a drobné objekty v otevřeném výkopu z kameniva drobného těženého 0 až 4 mm</t>
  </si>
  <si>
    <t>1,8*0,6*0,1 "Plocha A</t>
  </si>
  <si>
    <t>8*0,6*0,1 "Plocha B</t>
  </si>
  <si>
    <t>(6+11)*0,6*0,1 "Plocha D</t>
  </si>
  <si>
    <t>2,8*0,6*0,1 "Plocha D</t>
  </si>
  <si>
    <t>Komunikace pozemní</t>
  </si>
  <si>
    <t>33</t>
  </si>
  <si>
    <t>561021111</t>
  </si>
  <si>
    <t>Zřízení podkladu ze zeminy upravené vápnem, cementem, směsnými pojivy tl 200 mm plochy do 1000 m2</t>
  </si>
  <si>
    <t>66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</si>
  <si>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150 do 200 mm</t>
  </si>
  <si>
    <t>1726,2</t>
  </si>
  <si>
    <t>58530170</t>
  </si>
  <si>
    <t>vápno nehašené CL 90-Q pro úpravu zemin standardní</t>
  </si>
  <si>
    <t>68</t>
  </si>
  <si>
    <t>1726,2*0,2*1,75*0,025</t>
  </si>
  <si>
    <t>35</t>
  </si>
  <si>
    <t>561121113</t>
  </si>
  <si>
    <t>Podklad z mechanicky zpevněné zeminy MZ tl 250 mm</t>
  </si>
  <si>
    <t>70</t>
  </si>
  <si>
    <t>Zřízení podkladu nebo ochranné vrstvy vozovky z mechanicky zpevněné zeminy MZ  bez přidání pojiva nebo vylepšovacího materiálu, s rozprostřením, vlhčením, promísením a zhutněním, tloušťka po zhutnění 250 mm</t>
  </si>
  <si>
    <t>Poznámka k položce:_x000D_
Poznámka k položce: Podrobná specifikace viz příloha D.1.1.01 Technická zpráva</t>
  </si>
  <si>
    <t>583312R01</t>
  </si>
  <si>
    <t>Mechanicky zpevněná zemina 40% zemina + 60% štěrk 2/32</t>
  </si>
  <si>
    <t>Vlastní položka</t>
  </si>
  <si>
    <t>72</t>
  </si>
  <si>
    <t>1726,2*0,25</t>
  </si>
  <si>
    <t>37</t>
  </si>
  <si>
    <t>591111111</t>
  </si>
  <si>
    <t>Kladení dlažby z kostek velkých z kamene do lože z kameniva těženého tl 50 mm</t>
  </si>
  <si>
    <t>74</t>
  </si>
  <si>
    <t>Kladení dlažby z kostek  s provedením lože do tl. 50 mm, s vyplněním spár, s dvojím beraněním a se smetením přebytečného materiálu na krajnici velkých z kamene, do lože z kameniva těženého</t>
  </si>
  <si>
    <t>Poznámka k položce:_x000D_
Poznámka k položce: Budou použity stávající dlažební kostky.</t>
  </si>
  <si>
    <t>69,9+7,3</t>
  </si>
  <si>
    <t>5911R01</t>
  </si>
  <si>
    <t>D+M dlažby včetně podkladní čistící vrstvy; C = 0,2; TDZ IV - D2</t>
  </si>
  <si>
    <t>112362198</t>
  </si>
  <si>
    <t>Dodávka a montáž dlažby včetně podkladní čistící vrstvy - materiál, práce, podloží.
Hodnota součinitele odtoku srážkových povrchových vod C je rovna nebo nižší než 0,2.
Nové zpevněné plochy budou splňovat požadavky vyhlášky č. 398/2009 Sb. o obecných technických požadavcích zabezpečujících bezbariérové užívání staveb.
Tyto plochy jsou navrženy pro TDZ IV při návrhové úrovni porušení vozovky D2.</t>
  </si>
  <si>
    <t>Trubní vedení</t>
  </si>
  <si>
    <t>39</t>
  </si>
  <si>
    <t>871310310</t>
  </si>
  <si>
    <t>Montáž kanalizačního potrubí hladkého plnostěnného SN 10 z polypropylenu DN 150</t>
  </si>
  <si>
    <t>m</t>
  </si>
  <si>
    <t>86</t>
  </si>
  <si>
    <t>Montáž kanalizačního potrubí z plastů z polypropylenu PP hladkého plnostěnného SN 10 DN 150</t>
  </si>
  <si>
    <t>28617003</t>
  </si>
  <si>
    <t>trubka kanalizační PP plnostěnná třívrstvá DN 150x1000 mm SN 10</t>
  </si>
  <si>
    <t>88</t>
  </si>
  <si>
    <t>41</t>
  </si>
  <si>
    <t>877310310</t>
  </si>
  <si>
    <t>Montáž kolen na kanalizačním potrubí z PP trub hladkých plnostěnných DN 150</t>
  </si>
  <si>
    <t>kus</t>
  </si>
  <si>
    <t>90</t>
  </si>
  <si>
    <t>Montáž tvarovek na kanalizačním plastovém potrubí z polypropylenu PP hladkého plnostěnného kolen DN 150</t>
  </si>
  <si>
    <t>28617172</t>
  </si>
  <si>
    <t>koleno kanalizační PP SN 16 30 ° DN 150</t>
  </si>
  <si>
    <t>92</t>
  </si>
  <si>
    <t>43</t>
  </si>
  <si>
    <t>877310330</t>
  </si>
  <si>
    <t>Montáž spojek na kanalizačním potrubí z PP trub hladkých plnostěnných DN 150</t>
  </si>
  <si>
    <t>94</t>
  </si>
  <si>
    <t>Montáž tvarovek na kanalizačním plastovém potrubí z polypropylenu PP hladkého plnostěnného spojek nebo redukcí DN 150</t>
  </si>
  <si>
    <t>28617235</t>
  </si>
  <si>
    <t>spojka přesuvná kanalizační PP DN 150</t>
  </si>
  <si>
    <t>96</t>
  </si>
  <si>
    <t>45</t>
  </si>
  <si>
    <t>899331111</t>
  </si>
  <si>
    <t>Výšková úprava uličního vstupu nebo vpusti do 200 mm zvýšením poklopu</t>
  </si>
  <si>
    <t>98</t>
  </si>
  <si>
    <t>Výšková úprava uličního vstupu nebo vpusti do 200 mm  zvýšením poklopu</t>
  </si>
  <si>
    <t>899722112</t>
  </si>
  <si>
    <t>Krytí potrubí z plastů výstražnou fólií z PVC 25 cm</t>
  </si>
  <si>
    <t>100</t>
  </si>
  <si>
    <t>Krytí potrubí z plastů výstražnou fólií z PVC šířky 25 cm</t>
  </si>
  <si>
    <t>47</t>
  </si>
  <si>
    <t>895R01</t>
  </si>
  <si>
    <t>D+M plastová šachta DN 600, s litinovým poklopem D400, pro napojení přepadu z filtrační šachty na stávající dešťovou kanalizaci</t>
  </si>
  <si>
    <t>ks</t>
  </si>
  <si>
    <t>102</t>
  </si>
  <si>
    <t>895R02</t>
  </si>
  <si>
    <t>D+M plastová filtrační šachta DN 600, s nerezovým filtračním košem, s litinovým poklopem D400</t>
  </si>
  <si>
    <t>104</t>
  </si>
  <si>
    <t>49</t>
  </si>
  <si>
    <t>895R03</t>
  </si>
  <si>
    <t>Výsek na stávající dešťové kanalizaci, včetně napojení nové šachty na stávající potrubí, včetně potřebných tvarovek</t>
  </si>
  <si>
    <t>106</t>
  </si>
  <si>
    <t>895R04</t>
  </si>
  <si>
    <t>Napojení plastového potrubí DN 160 do stávající šachty</t>
  </si>
  <si>
    <t>108</t>
  </si>
  <si>
    <t>Ostatní konstrukce a práce, bourání</t>
  </si>
  <si>
    <t>51</t>
  </si>
  <si>
    <t>916231213</t>
  </si>
  <si>
    <t>Osazení chodníkového obrubníku betonového stojatého s boční opěrou do lože z betonu prostého</t>
  </si>
  <si>
    <t>110</t>
  </si>
  <si>
    <t>Osazení chodníkového obrubníku betonového se zřízením lože, s vyplněním a zatřením spár cementovou maltou stojatého s boční opěrou z betonu prostého, do lože z betonu prostého</t>
  </si>
  <si>
    <t>59217017</t>
  </si>
  <si>
    <t>obrubník betonový chodníkový 1000x100x250mm</t>
  </si>
  <si>
    <t>112</t>
  </si>
  <si>
    <t>500*1,05 "Přepočtené koeficientem množství</t>
  </si>
  <si>
    <t>53</t>
  </si>
  <si>
    <t>919726123</t>
  </si>
  <si>
    <t>Geotextilie pro ochranu, separaci a filtraci netkaná měrná hmotnost do 500 g/m2</t>
  </si>
  <si>
    <t>CS ÚRS 2020 01</t>
  </si>
  <si>
    <t>-304909155</t>
  </si>
  <si>
    <t>Geotextilie netkaná pro ochranu, separaci nebo filtraci měrná hmotnost přes 300 do 500 g/m2</t>
  </si>
  <si>
    <t>Poznámka k položce:_x000D_
Bude použita netkaná geotextilie PP 500 g/m2</t>
  </si>
  <si>
    <t>997</t>
  </si>
  <si>
    <t>Přesun sutě</t>
  </si>
  <si>
    <t>997221551</t>
  </si>
  <si>
    <t>Vodorovná doprava suti ze sypkých materiálů do 1 km</t>
  </si>
  <si>
    <t>114</t>
  </si>
  <si>
    <t>Vodorovná doprava suti  bez naložení, ale se složením a s hrubým urovnáním ze sypkých materiálů, na vzdálenost do 1 km</t>
  </si>
  <si>
    <t>55</t>
  </si>
  <si>
    <t>997221559</t>
  </si>
  <si>
    <t>Příplatek ZKD 1 km u vodorovné dopravy suti ze sypkých materiálů</t>
  </si>
  <si>
    <t>116</t>
  </si>
  <si>
    <t>Vodorovná doprava suti  bez naložení, ale se složením a s hrubým urovnáním Příplatek k ceně za každý další i započatý 1 km přes 1 km</t>
  </si>
  <si>
    <t>1602,286*9 "Přepočtené koeficientem množství</t>
  </si>
  <si>
    <t>997221825</t>
  </si>
  <si>
    <t>Poplatek za uložení na skládce (skládkovné) stavebního odpadu železobetonového kód odpadu 170 101</t>
  </si>
  <si>
    <t>118</t>
  </si>
  <si>
    <t>Poplatek za uložení stavebního odpadu na skládce (skládkovné) z armovaného betonu zatříděného do Katalogu odpadů pod kódem 170 101</t>
  </si>
  <si>
    <t>57</t>
  </si>
  <si>
    <t>997221855</t>
  </si>
  <si>
    <t>Poplatek za uložení na skládce (skládkovné) zeminy a kameniva kód odpadu 170 504</t>
  </si>
  <si>
    <t>120</t>
  </si>
  <si>
    <t>998</t>
  </si>
  <si>
    <t>Přesun hmot</t>
  </si>
  <si>
    <t>998223011</t>
  </si>
  <si>
    <t>Přesun hmot pro pozemní komunikace s krytem dlážděným</t>
  </si>
  <si>
    <t>122</t>
  </si>
  <si>
    <t>Přesun hmot pro pozemní komunikace s krytem dlážděným  dopravní vzdálenost do 200 m jakékoliv délky objektu</t>
  </si>
  <si>
    <t>PSV</t>
  </si>
  <si>
    <t>Práce a dodávky PSV</t>
  </si>
  <si>
    <t>711</t>
  </si>
  <si>
    <t>Izolace proti vodě, vlhkosti a plynům</t>
  </si>
  <si>
    <t>59</t>
  </si>
  <si>
    <t>711161212</t>
  </si>
  <si>
    <t>Izolace proti zemní vlhkosti nopovou fólií svislá, nopek v 8,0 mm, tl do 0,6 mm</t>
  </si>
  <si>
    <t>124</t>
  </si>
  <si>
    <t>Izolace proti zemní vlhkosti a beztlakové vodě nopovými fóliemi na ploše svislé S vrstva ochranná, odvětrávací a drenážní výška nopku 8,0 mm, tl. fólie do 0,6 mm</t>
  </si>
  <si>
    <t>711161383</t>
  </si>
  <si>
    <t>Izolace proti zemní vlhkosti nopovou fólií ukončení horní lištou</t>
  </si>
  <si>
    <t>126</t>
  </si>
  <si>
    <t>Izolace proti zemní vlhkosti a beztlakové vodě nopovými fóliemi ostatní ukončení izolace lištou</t>
  </si>
  <si>
    <t>61</t>
  </si>
  <si>
    <t>998711101</t>
  </si>
  <si>
    <t>Přesun hmot tonážní pro izolace proti vodě, vlhkosti a plynům v objektech výšky do 6 m</t>
  </si>
  <si>
    <t>1363171434</t>
  </si>
  <si>
    <t>Přesun hmot pro izolace proti vodě, vlhkosti a plynům  stanovený z hmotnosti přesunovaného materiálu vodorovná dopravní vzdálenost do 50 m v objektech výšky do 6 m</t>
  </si>
  <si>
    <t>IO 01 - Akumulační nádrž 1 včetně dešťové kanalizace</t>
  </si>
  <si>
    <t>M - Práce a dodávky M</t>
  </si>
  <si>
    <t xml:space="preserve">    23-M - Montáže potrubí</t>
  </si>
  <si>
    <t>113106221</t>
  </si>
  <si>
    <t>Rozebrání dlažeb vozovek z drobných kostek s ložem z kameniva strojně pl přes 50 do 200 m2</t>
  </si>
  <si>
    <t>131,5*1,2+8,4*8,3</t>
  </si>
  <si>
    <t>131351105</t>
  </si>
  <si>
    <t>Hloubení jam nezapažených v hornině třídy těžitelnosti II, skupiny 4 objem do 1000 m3 strojně</t>
  </si>
  <si>
    <t>"akumulace" 5,3*5,4*3,365+8,3*1,5*3,365+5,4*3,365*1,5</t>
  </si>
  <si>
    <t>132354204</t>
  </si>
  <si>
    <t>Hloubení zapažených rýh š do 2000 mm v hornině třídy těžitelnosti II, skupiny 4 objem do 500 m3</t>
  </si>
  <si>
    <t>"Dešťová kanalizace" 136*1*1</t>
  </si>
  <si>
    <t>"připojovací potrubí" 106*1*0,9</t>
  </si>
  <si>
    <t>"bezpečnostní přepad" 11*1,2*1,9</t>
  </si>
  <si>
    <t>"vodovodní přípojka" 7*1*1,2</t>
  </si>
  <si>
    <t>151811131</t>
  </si>
  <si>
    <t>Osazení pažicího boxu hl výkopu do 4 m š do 1,2 m</t>
  </si>
  <si>
    <t>"akumulace" 1,9*11*2</t>
  </si>
  <si>
    <t>151811231</t>
  </si>
  <si>
    <t>Odstranění pažicího boxu hl výkopu do 4 m š do 1,2 m</t>
  </si>
  <si>
    <t>162751137</t>
  </si>
  <si>
    <t>Vodorovné přemístění do 10000 m výkopku/sypaniny z horniny třídy těžitelnosti II, skupiny 4 a 5</t>
  </si>
  <si>
    <t>(165,457+264,88)</t>
  </si>
  <si>
    <t>171201221</t>
  </si>
  <si>
    <t>Poplatek za uložení na skládce (skládkovné) zeminy a kamení kód odpadu 17 05 04</t>
  </si>
  <si>
    <t>430,337*1,8</t>
  </si>
  <si>
    <t>171251201</t>
  </si>
  <si>
    <t>Uložení sypaniny na skládky nebo meziskládky</t>
  </si>
  <si>
    <t>165,457+264,880</t>
  </si>
  <si>
    <t>"potrubí"264,88-26,22-122,630</t>
  </si>
  <si>
    <t>"akumulace" 165,457-4,293-2,868-4,8*4,7*2,17</t>
  </si>
  <si>
    <t>225,371*1,8</t>
  </si>
  <si>
    <t>175151101</t>
  </si>
  <si>
    <t>Obsypání potrubí strojně sypaninou bez prohození, uloženou do 3 m</t>
  </si>
  <si>
    <t>136*1*0,5</t>
  </si>
  <si>
    <t>106*1*0,43</t>
  </si>
  <si>
    <t>11*1,2*0,5</t>
  </si>
  <si>
    <t>7*1*0,35</t>
  </si>
  <si>
    <t>583373021</t>
  </si>
  <si>
    <t>štěrkopísek frakce 0/12</t>
  </si>
  <si>
    <t>Vlastní</t>
  </si>
  <si>
    <t>122,63*1,67</t>
  </si>
  <si>
    <t>451541111</t>
  </si>
  <si>
    <t>Lože pod potrubí otevřený výkop ze štěrkodrtě</t>
  </si>
  <si>
    <t>"akumulace" 5,4*5,3*0,1</t>
  </si>
  <si>
    <t>"šachty" 9*1,5*1,5*0,15</t>
  </si>
  <si>
    <t>451573111</t>
  </si>
  <si>
    <t>Lože pod potrubí otevřený výkop ze štěrkopísku</t>
  </si>
  <si>
    <t>136*1*0,1</t>
  </si>
  <si>
    <t>106*1*0,1</t>
  </si>
  <si>
    <t>11*1,2*0,1</t>
  </si>
  <si>
    <t>7*1*0,1</t>
  </si>
  <si>
    <t>452311131</t>
  </si>
  <si>
    <t>Podkladní desky z betonu prostého tř. C 12/15 otevřený výkop</t>
  </si>
  <si>
    <t>9*1,5*1,5*0,1</t>
  </si>
  <si>
    <t>452311141</t>
  </si>
  <si>
    <t>Podkladní desky z betonu prostého tř. C 16/20 otevřený výkop</t>
  </si>
  <si>
    <t>"akumulace" 5,4*5,3*0,15</t>
  </si>
  <si>
    <t>452386111</t>
  </si>
  <si>
    <t>Vyrovnávací prstence z betonu prostého tř. C 25/30 v do 100 mm</t>
  </si>
  <si>
    <t>59224185</t>
  </si>
  <si>
    <t>prstenec šachtový vyrovnávací betonový 625x120x60mm</t>
  </si>
  <si>
    <t>59224176</t>
  </si>
  <si>
    <t>prstenec šachtový vyrovnávací betonový 625x120x80mm</t>
  </si>
  <si>
    <t>59224187</t>
  </si>
  <si>
    <t>prstenec šachtový vyrovnávací betonový 625x120x100mm</t>
  </si>
  <si>
    <t>452386121</t>
  </si>
  <si>
    <t>Vyrovnávací prstence z betonu prostého tř. C 25/30 v do 200 mm</t>
  </si>
  <si>
    <t>59224188</t>
  </si>
  <si>
    <t>prstenec šachtový vyrovnávací betonový 625x120x120mm</t>
  </si>
  <si>
    <t>564271111</t>
  </si>
  <si>
    <t>Podklad nebo podsyp ze štěrkopísku ŠP tl 250 mm</t>
  </si>
  <si>
    <t>591211111</t>
  </si>
  <si>
    <t>Kladení dlažby z kostek drobných z kamene do lože z kameniva těženého tl 50 mm</t>
  </si>
  <si>
    <t>58381007</t>
  </si>
  <si>
    <t>kostka dlažební žula drobná 8/10</t>
  </si>
  <si>
    <t>227,520*0,1</t>
  </si>
  <si>
    <t>871161141</t>
  </si>
  <si>
    <t>Montáž potrubí z PE100 SDR 11 otevřený výkop svařovaných na tupo D 32 x 3,0 mm</t>
  </si>
  <si>
    <t>28613652</t>
  </si>
  <si>
    <t>potrubí vodovodní LDPE (rPE) D 32x2,9mm</t>
  </si>
  <si>
    <t>871273121</t>
  </si>
  <si>
    <t>Montáž kanalizačního potrubí z PVC těsněné gumovým kroužkem otevřený výkop sklon do 20 % DN 125</t>
  </si>
  <si>
    <t>28611126</t>
  </si>
  <si>
    <t>trubka kanalizační PVC DN 125x1000mm SN4</t>
  </si>
  <si>
    <t>871353121</t>
  </si>
  <si>
    <t>Montáž kanalizačního potrubí z PVC těsněné gumovým kroužkem otevřený výkop sklon do 20 % DN 200</t>
  </si>
  <si>
    <t>28611178</t>
  </si>
  <si>
    <t>trubka kanalizační PVC DN 200x6000mm SN10</t>
  </si>
  <si>
    <t>147*1,03</t>
  </si>
  <si>
    <t>877265271</t>
  </si>
  <si>
    <t>Montáž lapače střešních splavenin z tvrdého PVC-systém</t>
  </si>
  <si>
    <t>87001</t>
  </si>
  <si>
    <t>Lapač střešních splavenin</t>
  </si>
  <si>
    <t>877275211</t>
  </si>
  <si>
    <t>Montáž tvarovek z tvrdého PVC-systém KG nebo z polypropylenu-systém KG 2000 jednoosé DN 125</t>
  </si>
  <si>
    <t>28611356</t>
  </si>
  <si>
    <t>koleno kanalizační PVC KG 125x45°</t>
  </si>
  <si>
    <t>877275221</t>
  </si>
  <si>
    <t>Montáž tvarovek z tvrdého PVC-systém KG nebo z polypropylenu-systém KG 2000 dvouosé DN 125</t>
  </si>
  <si>
    <t>28611389</t>
  </si>
  <si>
    <t>odbočka kanalizační PVC s hrdlem 125/125/45°</t>
  </si>
  <si>
    <t>877355221</t>
  </si>
  <si>
    <t>Montáž tvarovek z tvrdého PVC-systém KG nebo z polypropylenu-systém KG 2000 dvouosé DN 200</t>
  </si>
  <si>
    <t>76</t>
  </si>
  <si>
    <t>28611394</t>
  </si>
  <si>
    <t>odbočka kanalizační plastová s hrdlem KG 200/125/45°</t>
  </si>
  <si>
    <t>78</t>
  </si>
  <si>
    <t>894411111</t>
  </si>
  <si>
    <t>Zřízení šachet kanalizačních z betonových dílců na potrubí DN do 200 dno beton tř. C 25/30</t>
  </si>
  <si>
    <t>80</t>
  </si>
  <si>
    <t>59224075</t>
  </si>
  <si>
    <t>deska betonová zákrytová k ukončení šachet 1000/625x200mm</t>
  </si>
  <si>
    <t>82</t>
  </si>
  <si>
    <t>592241671</t>
  </si>
  <si>
    <t>skruž betonová přechodová 80-63/60  stupadla poplastovaná</t>
  </si>
  <si>
    <t>84</t>
  </si>
  <si>
    <t>59224050</t>
  </si>
  <si>
    <t>skruž pro kanalizační šachty se zabudovanými stupadly 100x25x12cm</t>
  </si>
  <si>
    <t>59224052</t>
  </si>
  <si>
    <t>skruž pro kanalizační šachty se zabudovanými stupadly 100x100x12cm</t>
  </si>
  <si>
    <t>59224348</t>
  </si>
  <si>
    <t>těsnění elastomerové pro spojení šachetních dílů DN 1000</t>
  </si>
  <si>
    <t>59224023</t>
  </si>
  <si>
    <t>dno betonové šachtové  100x63,5x15cm</t>
  </si>
  <si>
    <t>899104112</t>
  </si>
  <si>
    <t>Osazení poklopů litinových nebo ocelových včetně rámů pro třídu zatížení D400, E600</t>
  </si>
  <si>
    <t>28666002</t>
  </si>
  <si>
    <t>poklop šachtový vč. rámu D 400 bez odvětrání</t>
  </si>
  <si>
    <t>28666003</t>
  </si>
  <si>
    <t>poklop šachtový vč. rámu D 400 s odvětráním</t>
  </si>
  <si>
    <t>kpl</t>
  </si>
  <si>
    <t>899721111</t>
  </si>
  <si>
    <t>Signalizační vodič DN do 150 mm na potrubí PVC</t>
  </si>
  <si>
    <t>7+1,5*2</t>
  </si>
  <si>
    <t>899722114</t>
  </si>
  <si>
    <t>Krytí potrubí z plastů výstražnou fólií z PVC 40 cm</t>
  </si>
  <si>
    <t>R001</t>
  </si>
  <si>
    <t>Vystrojení čerpací šachty</t>
  </si>
  <si>
    <t>R002</t>
  </si>
  <si>
    <t>Výtok DN 25 umístěný na fasádě</t>
  </si>
  <si>
    <t>R003</t>
  </si>
  <si>
    <t>Akumulační nádrž - 2 ks 4,8x2,3x2,17 dno + zákrytová deska vč. otvorů na přechodový kónus, vč. uzavíracího segmentu D+M</t>
  </si>
  <si>
    <t>Vývrt vč. utěsnění do DN 200</t>
  </si>
  <si>
    <t>R004</t>
  </si>
  <si>
    <t>Suchovod DN PE 80 + tvarovky + uzávěr na napojení vč. ukončení na terénu, vývrt do skruže + utěsnění  D +M</t>
  </si>
  <si>
    <t>979071121</t>
  </si>
  <si>
    <t>Očištění dlažebních kostek drobných s původním spárováním kamenivem těženým</t>
  </si>
  <si>
    <t>998276101</t>
  </si>
  <si>
    <t>Přesun hmot pro trubní vedení z trub z plastických hmot otevřený výkop</t>
  </si>
  <si>
    <t>Práce a dodávky M</t>
  </si>
  <si>
    <t>23-M</t>
  </si>
  <si>
    <t>Montáže potrubí</t>
  </si>
  <si>
    <t>230170004</t>
  </si>
  <si>
    <t>Tlakové zkoušky těsnosti potrubí - příprava DN do 200</t>
  </si>
  <si>
    <t>sada</t>
  </si>
  <si>
    <t>230170014</t>
  </si>
  <si>
    <t>Tlakové zkoušky těsnosti potrubí - zkouška DN do 200</t>
  </si>
  <si>
    <t>IO 02 - Nakládání s dešťovými vodami</t>
  </si>
  <si>
    <t>132154202</t>
  </si>
  <si>
    <t>Hloubení zapažených rýh š do 2000 mm v hornině třídy těžitelnosti I, skupiny 1 a 2 objem do 50 m3</t>
  </si>
  <si>
    <t>"výkresy IO 02-02,03 - stoka a připojení vpustí" (61,75+16,50)*1,2*1,7-44,88</t>
  </si>
  <si>
    <t>151201101</t>
  </si>
  <si>
    <t>Zřízení zátažného pažení a rozepření stěn rýh hl do 2 m</t>
  </si>
  <si>
    <t>"IO 02"(61,75+16,50)*1,7*2-74,8</t>
  </si>
  <si>
    <t>151201111</t>
  </si>
  <si>
    <t>Odstranění zátažného pažení a rozepření stěn rýh hl do 2 m</t>
  </si>
  <si>
    <t>151201301</t>
  </si>
  <si>
    <t>Zřízení rozepření stěn při pažení zátažném hl do 4 m</t>
  </si>
  <si>
    <t>"IO  02"159,63-44,88</t>
  </si>
  <si>
    <t>151201311</t>
  </si>
  <si>
    <t>Odstranění rozepření stěn při pažení zátažném hl do 4 m</t>
  </si>
  <si>
    <t>162651112</t>
  </si>
  <si>
    <t>Vodorovné přemístění do 5000 m výkopku/sypaniny z horniny třídy těžitelnosti I, skupiny 1 až 3</t>
  </si>
  <si>
    <t>"IO 02 - VÝKOP STOKA "(61,75+16,50)*1,2*0,75-19,8</t>
  </si>
  <si>
    <t>167151101</t>
  </si>
  <si>
    <t>Nakládání výkopku z hornin třídy těžitelnosti I, skupiny 1 až 3 do 100 m3</t>
  </si>
  <si>
    <t>"IO 02" 50,625</t>
  </si>
  <si>
    <t>171201231</t>
  </si>
  <si>
    <t>Poplatek za uložení zeminy a kamení na recyklační skládce (skládkovné) kód odpadu 17 05 04</t>
  </si>
  <si>
    <t>"IO 02" (50,625+67,8)*1,6</t>
  </si>
  <si>
    <t>1712512011</t>
  </si>
  <si>
    <t>174151101</t>
  </si>
  <si>
    <t>"IO 02 STOKA - zpětný zásyp rýhy původním výkopkem" (61,75+16,50)*1,2*0,6 - 15,84</t>
  </si>
  <si>
    <t>1751511011</t>
  </si>
  <si>
    <t>"IO 02 stoka a přepojení vpustí" (61,75+16,50)*1,2*0,75-19,8</t>
  </si>
  <si>
    <t>58337344</t>
  </si>
  <si>
    <t>štěrkopísek frakce 0/32</t>
  </si>
  <si>
    <t>"IO 02"50,625*2</t>
  </si>
  <si>
    <t>21276.R03</t>
  </si>
  <si>
    <t>D+M Napojení žlabů na stoku</t>
  </si>
  <si>
    <t>"IO 02 ZPEVNĚNÍ PLOCHY" 1</t>
  </si>
  <si>
    <t>21276.R04</t>
  </si>
  <si>
    <t>D+M Napojení uličních vpustí na potrubí</t>
  </si>
  <si>
    <t>"IO 02 podchycení stávajících uličních vpustí - UV1,UV2"2</t>
  </si>
  <si>
    <t>871315241</t>
  </si>
  <si>
    <t>Kanalizační potrubí z tvrdého PVC vícevrstvé tuhost třídy SN 12 DN 150</t>
  </si>
  <si>
    <t>"IO 02 připojení vpustí" 14,5</t>
  </si>
  <si>
    <t>871355241</t>
  </si>
  <si>
    <t>Kanalizační potrubí z tvrdého PVC vícevrstvé tuhost třídy SN 12 DN 200</t>
  </si>
  <si>
    <t>"IO 02 STOKA" 2,75</t>
  </si>
  <si>
    <t>871365241</t>
  </si>
  <si>
    <t>Kanalizační potrubí z tvrdého PVC vícevrstvé tuhost třídy SN 12 DN 250</t>
  </si>
  <si>
    <t>"IO 02 STOKA šdo-šd1" 5,8</t>
  </si>
  <si>
    <t>871395241</t>
  </si>
  <si>
    <t>Kanalizační potrubí z tvrdého PVC vícevrstvé tuhost třídy SN 12 DN 400</t>
  </si>
  <si>
    <t>"IO 02 stoka ŠD2-ŠD1" 32</t>
  </si>
  <si>
    <t>8944.R01</t>
  </si>
  <si>
    <t>D+M Revizní šachta betonová vč. zemních a stavebních prací</t>
  </si>
  <si>
    <t>"IO 02 vč. zemních a stavebních prací poklopu, napojení potrubí a potřebných úprav šachty pro napojení potrubí"</t>
  </si>
  <si>
    <t>"výkresy IO 02 - 04, 05 A TECHNICKÁ ZPRÁVA" 2</t>
  </si>
  <si>
    <t>8944.R03</t>
  </si>
  <si>
    <t>D+M Odvodňovací žlab DN 150 betonový s litinovou mříží vč. stavebních prací</t>
  </si>
  <si>
    <t>"IO 02 VÝKRES IO02 - 02, technická zpráva - zpevněné plochy - odvodnění do ŠD3 "2</t>
  </si>
  <si>
    <t>"IO 02" 102,790</t>
  </si>
  <si>
    <t>998223094</t>
  </si>
  <si>
    <t>Příplatek k přesunu hmot pro pozemní komunikace s krytem dlážděným za zvětšený přesun do 5000 m</t>
  </si>
  <si>
    <t>IO 03 - Elektroinstalace</t>
  </si>
  <si>
    <t>OST - Elektroinstalace</t>
  </si>
  <si>
    <t>OST</t>
  </si>
  <si>
    <t>E001</t>
  </si>
  <si>
    <t>Ponorné čerpadlo</t>
  </si>
  <si>
    <t>262144</t>
  </si>
  <si>
    <t>Poznámka k položce:_x000D_
Poznámka k položce: provozní napětí 230 V AC, 50 Hz, ochranná třída : I; stupeň krytí čerpadla : IPX8; stupeň krytí připojovací jednotky : IPX4;  nominální výkon (P1) 900 W; Výstupní výkon "P2" 400 W; plovákový spínač : Ne; ochrana protipřetížení: ano; ochrana proti přehřívání : ano; ochrana proti chodu na sucho : ne; připojovací kabel: H07RN-F, 1 mm2, délka asi 20 m; hloubka ponoru: max. 15 m; tlak: max 6 bar; čerpací výška : 60m; objem čerpacího průtoku: max. 4500 l/hod (v závislosti na čerpací výšce; čerpaná látka : čistá a čerstvá voda; velikost pevných částic znečištění: max 1,5 mm; max. teplota čerpané kapaliny : +35 C; připojovací závit : 33 mm (nominální šířka 1"); rozměry : 4102 x 575 mm; hmotnost : cca12,5 kg</t>
  </si>
  <si>
    <t>E002</t>
  </si>
  <si>
    <t>Elektrokabeláž</t>
  </si>
  <si>
    <t>Poznámka k položce:_x000D_
Poznámka k položce: výkop 0,9x 0,5 pod novým povrchem 12 m; výkop 0,9 x 0,5 m vč. překládky stáv. povchu - štípaná žula 7 m , výkop šachta + šachta pr. 250 mm ; betonování chrániček; cyky 3 x 2,5 21 m; CYKY 3x 2,5  24 m;výstražná folie 24 m; chránička kopoflex 50 mm 24 m; lišta 2 m  4 ks; prostup zdí do 450 mm 3 ks; doplnění rozvaděče o jistič kombinovaný s proudovým chráničem B 16/2/0,03; zásuvka 1 ks, zapojení čerpadla</t>
  </si>
  <si>
    <t>E003</t>
  </si>
  <si>
    <t>Zprovoznění , revize</t>
  </si>
  <si>
    <t>VON - Vedlejší a ostatní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</si>
  <si>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</si>
  <si>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</si>
  <si>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</si>
  <si>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</si>
  <si>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</si>
  <si>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</si>
  <si>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</si>
  <si>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</si>
  <si>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</si>
  <si>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</si>
  <si>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</si>
  <si>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</si>
  <si>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</si>
  <si>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</si>
  <si>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soub</t>
  </si>
  <si>
    <t>ÚRS</t>
  </si>
  <si>
    <t>012103000</t>
  </si>
  <si>
    <t>Vytýčení a ochrana stávajících inženýrských sítí na staveništi</t>
  </si>
  <si>
    <t>-1122231009</t>
  </si>
  <si>
    <t>Poznámka k položce:_x000D_
Poznámka k položce: Náklady na přezkoumání podkladů objednatele o stavu inženýrských sítí probíhajících staveništěm nebo dotčenými stavbou i mimo území staveniště, provedení vytýčení jejich skutečné trasy a provedení ochranných opatření pro zabezpečení stávajících inženýrských sítí.</t>
  </si>
  <si>
    <t>012303000</t>
  </si>
  <si>
    <t>Geodetické práce po výstavbě</t>
  </si>
  <si>
    <t>-86344322</t>
  </si>
  <si>
    <t>Poznámka k položce:_x000D_
Poznámka k položce: Geodetické zaměření (el. DWG + 3. paré dokumentace).</t>
  </si>
  <si>
    <t>013254000</t>
  </si>
  <si>
    <t>Dokumentace skutečného provedení stavby</t>
  </si>
  <si>
    <t>"zanesení přidaných změn proti stávající PD "1</t>
  </si>
  <si>
    <t>VRN3</t>
  </si>
  <si>
    <t>Zařízení staveniště</t>
  </si>
  <si>
    <t>030001000</t>
  </si>
  <si>
    <t>"vč. mobilního WC"1</t>
  </si>
  <si>
    <t>031002000</t>
  </si>
  <si>
    <t>Související práce pro zařízení staveniště</t>
  </si>
  <si>
    <t>-1653351871</t>
  </si>
  <si>
    <t>032002000</t>
  </si>
  <si>
    <t>Vybavení staveniště</t>
  </si>
  <si>
    <t>770405250</t>
  </si>
  <si>
    <t>Poznámka k položce:_x000D_
Poznámka k položce: Veškeré náklady na vybudování a zajištění zařízení staveniště a jeho provoz včetně skládky a meziskládky materiálu.</t>
  </si>
  <si>
    <t>032903000</t>
  </si>
  <si>
    <t>Náklady na provoz a údržbu vybavení staveniště</t>
  </si>
  <si>
    <t>1024</t>
  </si>
  <si>
    <t>-1237290907</t>
  </si>
  <si>
    <t>033002000</t>
  </si>
  <si>
    <t>Připojení staveniště na inženýrské sítě</t>
  </si>
  <si>
    <t>"připojení a spotřeba enegii pro realizaci stavby a zařízení staveniště" 1</t>
  </si>
  <si>
    <t>034002000</t>
  </si>
  <si>
    <t>Provoz staveniště</t>
  </si>
  <si>
    <t>-725033768</t>
  </si>
  <si>
    <t>039002000</t>
  </si>
  <si>
    <t>Zrušení zařízení staveniště</t>
  </si>
  <si>
    <t>"vč. uvedení ploch dotčených prováděním stavby do stavu před realizací stavby"1</t>
  </si>
  <si>
    <t>VRN4</t>
  </si>
  <si>
    <t>Inženýrská činnost</t>
  </si>
  <si>
    <t>043002000</t>
  </si>
  <si>
    <t>Zkoušky a ostatní měření</t>
  </si>
  <si>
    <t>" zkoušky hutnění podkladních vrstev ze ŠD a ŠP vč. vypracování a dodání protokolů akreditovanou zkušebnou"</t>
  </si>
  <si>
    <t>" zkoušky vodotěsnosti potrubí - průběžně vzduchem, protokol"</t>
  </si>
  <si>
    <t>"průzkum potrubí DN 250 - 300 televizní kamerou vč. vyhodnocení"1</t>
  </si>
  <si>
    <t>VRN5</t>
  </si>
  <si>
    <t>Finanční náklady</t>
  </si>
  <si>
    <t>051002001</t>
  </si>
  <si>
    <t>Pojištění dodavatele a pojištění díla</t>
  </si>
  <si>
    <t>-883938639</t>
  </si>
  <si>
    <t>Poznámka k položce:_x000D_
Poznámka k položce: Náklady spojené s povinným pojištěním dodavatele nebo stavebního díla či jeho části, v rozsahu obchodních podmínek.</t>
  </si>
  <si>
    <t>056002001</t>
  </si>
  <si>
    <t>Bankovní záruky za řádné provedení díla</t>
  </si>
  <si>
    <t>-832925358</t>
  </si>
  <si>
    <t>Poznámka k položce:_x000D_
Poznámka k položce: Náklady zhotovitele spojené se zabezpečením a poskytnutím zajišťovacích bankovních záruk za řádné provedení díla, jak je zadavatel požaduje v obchodních podmínkách.</t>
  </si>
  <si>
    <t>056002002</t>
  </si>
  <si>
    <t>Bankovní záruky za splnění záručních podmínek</t>
  </si>
  <si>
    <t>-1590958110</t>
  </si>
  <si>
    <t>Poznámka k položce:_x000D_
Poznámka k položce: Náklady zhotovitele spojené se zabezpečením a poskytnutím zajišťovacích bankovních záruk za splnění záručních podmínek, jak je zadavatel požaduje v obchodních podmínkách.</t>
  </si>
  <si>
    <t>VRN6</t>
  </si>
  <si>
    <t>Územní vlivy</t>
  </si>
  <si>
    <t>060001000</t>
  </si>
  <si>
    <t>"vytyčení inženýrských sítí, jednání se správci těchto sítí, ochrana sítí při realiozaci prací "1</t>
  </si>
  <si>
    <t>VRN7</t>
  </si>
  <si>
    <t>Provozní vlivy</t>
  </si>
  <si>
    <t>071103000</t>
  </si>
  <si>
    <t>Provoz investora</t>
  </si>
  <si>
    <t>"stavba bude realizovaná za provozu objektu" 1</t>
  </si>
  <si>
    <t>VRN9</t>
  </si>
  <si>
    <t>Ostatní náklady</t>
  </si>
  <si>
    <t>005211010</t>
  </si>
  <si>
    <t>Předání a převzetí staveniště</t>
  </si>
  <si>
    <t>350909861</t>
  </si>
  <si>
    <t>Poznámka k položce:_x000D_
Poznámka k položce: Náklady spojené s účastí zhotovitele na předání a převzetí staveniště.</t>
  </si>
  <si>
    <t>005211080</t>
  </si>
  <si>
    <t>Bezpečnostní a hygienická opatření na staveništi</t>
  </si>
  <si>
    <t>1749920765</t>
  </si>
  <si>
    <t>Poznámka k položce:_x000D_
Poznámka k položce: 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</si>
  <si>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005241090</t>
  </si>
  <si>
    <t>Předání a převzetí díla</t>
  </si>
  <si>
    <t>-1901178608</t>
  </si>
  <si>
    <t>Poznámka k položce:_x000D_
Poznámka k položce: Náklady zhotovitele, které vzniknou v souvislosti s povinnostmi zhotovitele při předání a převzetí díla.</t>
  </si>
  <si>
    <t>091504000</t>
  </si>
  <si>
    <t>Náklady související s propagační  činností</t>
  </si>
  <si>
    <t>-1402274477</t>
  </si>
  <si>
    <t>Poznámka k položce:_x000D_
Dodávka a montáž celobarevného informačního panelu k označení staveniště, materiál pro venkovní prostředí, velikost cca 1 x 1,5 m, textový obsah dle upřesní zadavatel před zahájením realizace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</si>
</sst>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N8" sqref="AN8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hidden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7" customHeight="1">
      <c r="AR2" s="310"/>
      <c r="AS2" s="310"/>
      <c r="AT2" s="310"/>
      <c r="AU2" s="310"/>
      <c r="AV2" s="310"/>
      <c r="AW2" s="310"/>
      <c r="AX2" s="310"/>
      <c r="AY2" s="310"/>
      <c r="AZ2" s="310"/>
      <c r="BA2" s="310"/>
      <c r="BB2" s="310"/>
      <c r="BC2" s="310"/>
      <c r="BD2" s="310"/>
      <c r="BE2" s="310"/>
      <c r="BS2" s="17" t="s">
        <v>6</v>
      </c>
      <c r="BT2" s="17" t="s">
        <v>7</v>
      </c>
    </row>
    <row r="3" spans="1:74" s="1" customFormat="1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4" t="s">
        <v>14</v>
      </c>
      <c r="L5" s="295"/>
      <c r="M5" s="295"/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2"/>
      <c r="AQ5" s="22"/>
      <c r="AR5" s="20"/>
      <c r="BE5" s="291" t="s">
        <v>15</v>
      </c>
      <c r="BS5" s="17" t="s">
        <v>6</v>
      </c>
    </row>
    <row r="6" spans="1:74" s="1" customFormat="1" ht="37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6" t="s">
        <v>17</v>
      </c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  <c r="Z6" s="295"/>
      <c r="AA6" s="295"/>
      <c r="AB6" s="295"/>
      <c r="AC6" s="295"/>
      <c r="AD6" s="295"/>
      <c r="AE6" s="295"/>
      <c r="AF6" s="295"/>
      <c r="AG6" s="295"/>
      <c r="AH6" s="295"/>
      <c r="AI6" s="295"/>
      <c r="AJ6" s="295"/>
      <c r="AK6" s="295"/>
      <c r="AL6" s="295"/>
      <c r="AM6" s="295"/>
      <c r="AN6" s="295"/>
      <c r="AO6" s="295"/>
      <c r="AP6" s="22"/>
      <c r="AQ6" s="22"/>
      <c r="AR6" s="20"/>
      <c r="BE6" s="292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2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27</v>
      </c>
      <c r="AO8" s="22"/>
      <c r="AP8" s="22"/>
      <c r="AQ8" s="22"/>
      <c r="AR8" s="20"/>
      <c r="BE8" s="292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2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92"/>
      <c r="BS10" s="17" t="s">
        <v>6</v>
      </c>
    </row>
    <row r="11" spans="1:74" s="1" customFormat="1" ht="18.5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92"/>
      <c r="BS11" s="17" t="s">
        <v>6</v>
      </c>
    </row>
    <row r="12" spans="1:74" s="1" customFormat="1" ht="7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2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92"/>
      <c r="BS13" s="17" t="s">
        <v>6</v>
      </c>
    </row>
    <row r="14" spans="1:74" ht="12.5">
      <c r="B14" s="21"/>
      <c r="C14" s="22"/>
      <c r="D14" s="22"/>
      <c r="E14" s="297" t="s">
        <v>27</v>
      </c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92"/>
      <c r="BS14" s="17" t="s">
        <v>6</v>
      </c>
    </row>
    <row r="15" spans="1:74" s="1" customFormat="1" ht="7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2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92"/>
      <c r="BS16" s="17" t="s">
        <v>4</v>
      </c>
    </row>
    <row r="17" spans="1:71" s="1" customFormat="1" ht="18.5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92"/>
      <c r="BS17" s="17" t="s">
        <v>29</v>
      </c>
    </row>
    <row r="18" spans="1:71" s="1" customFormat="1" ht="7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2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92"/>
      <c r="BS19" s="17" t="s">
        <v>6</v>
      </c>
    </row>
    <row r="20" spans="1:71" s="1" customFormat="1" ht="18.5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92"/>
      <c r="BS20" s="17" t="s">
        <v>29</v>
      </c>
    </row>
    <row r="21" spans="1:71" s="1" customFormat="1" ht="7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2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2"/>
    </row>
    <row r="23" spans="1:71" s="1" customFormat="1" ht="16.5" customHeight="1">
      <c r="B23" s="21"/>
      <c r="C23" s="22"/>
      <c r="D23" s="22"/>
      <c r="E23" s="299" t="s">
        <v>1</v>
      </c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  <c r="AE23" s="299"/>
      <c r="AF23" s="299"/>
      <c r="AG23" s="299"/>
      <c r="AH23" s="299"/>
      <c r="AI23" s="299"/>
      <c r="AJ23" s="299"/>
      <c r="AK23" s="299"/>
      <c r="AL23" s="299"/>
      <c r="AM23" s="299"/>
      <c r="AN23" s="299"/>
      <c r="AO23" s="22"/>
      <c r="AP23" s="22"/>
      <c r="AQ23" s="22"/>
      <c r="AR23" s="20"/>
      <c r="BE23" s="292"/>
    </row>
    <row r="24" spans="1:71" s="1" customFormat="1" ht="7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2"/>
    </row>
    <row r="25" spans="1:71" s="1" customFormat="1" ht="7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2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0">
        <f>ROUND(AG94,2)</f>
        <v>0</v>
      </c>
      <c r="AL26" s="301"/>
      <c r="AM26" s="301"/>
      <c r="AN26" s="301"/>
      <c r="AO26" s="301"/>
      <c r="AP26" s="36"/>
      <c r="AQ26" s="36"/>
      <c r="AR26" s="39"/>
      <c r="BE26" s="292"/>
    </row>
    <row r="27" spans="1:71" s="2" customFormat="1" ht="7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2"/>
    </row>
    <row r="28" spans="1:71" s="2" customFormat="1" ht="12.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2" t="s">
        <v>33</v>
      </c>
      <c r="M28" s="302"/>
      <c r="N28" s="302"/>
      <c r="O28" s="302"/>
      <c r="P28" s="302"/>
      <c r="Q28" s="36"/>
      <c r="R28" s="36"/>
      <c r="S28" s="36"/>
      <c r="T28" s="36"/>
      <c r="U28" s="36"/>
      <c r="V28" s="36"/>
      <c r="W28" s="302" t="s">
        <v>34</v>
      </c>
      <c r="X28" s="302"/>
      <c r="Y28" s="302"/>
      <c r="Z28" s="302"/>
      <c r="AA28" s="302"/>
      <c r="AB28" s="302"/>
      <c r="AC28" s="302"/>
      <c r="AD28" s="302"/>
      <c r="AE28" s="302"/>
      <c r="AF28" s="36"/>
      <c r="AG28" s="36"/>
      <c r="AH28" s="36"/>
      <c r="AI28" s="36"/>
      <c r="AJ28" s="36"/>
      <c r="AK28" s="302" t="s">
        <v>35</v>
      </c>
      <c r="AL28" s="302"/>
      <c r="AM28" s="302"/>
      <c r="AN28" s="302"/>
      <c r="AO28" s="302"/>
      <c r="AP28" s="36"/>
      <c r="AQ28" s="36"/>
      <c r="AR28" s="39"/>
      <c r="BE28" s="292"/>
    </row>
    <row r="29" spans="1:71" s="3" customFormat="1" ht="14.4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305">
        <v>0.21</v>
      </c>
      <c r="M29" s="304"/>
      <c r="N29" s="304"/>
      <c r="O29" s="304"/>
      <c r="P29" s="304"/>
      <c r="Q29" s="41"/>
      <c r="R29" s="41"/>
      <c r="S29" s="41"/>
      <c r="T29" s="41"/>
      <c r="U29" s="41"/>
      <c r="V29" s="41"/>
      <c r="W29" s="303">
        <f>ROUND(AZ94, 2)</f>
        <v>0</v>
      </c>
      <c r="X29" s="304"/>
      <c r="Y29" s="304"/>
      <c r="Z29" s="304"/>
      <c r="AA29" s="304"/>
      <c r="AB29" s="304"/>
      <c r="AC29" s="304"/>
      <c r="AD29" s="304"/>
      <c r="AE29" s="304"/>
      <c r="AF29" s="41"/>
      <c r="AG29" s="41"/>
      <c r="AH29" s="41"/>
      <c r="AI29" s="41"/>
      <c r="AJ29" s="41"/>
      <c r="AK29" s="303">
        <f>ROUND(AV94, 2)</f>
        <v>0</v>
      </c>
      <c r="AL29" s="304"/>
      <c r="AM29" s="304"/>
      <c r="AN29" s="304"/>
      <c r="AO29" s="304"/>
      <c r="AP29" s="41"/>
      <c r="AQ29" s="41"/>
      <c r="AR29" s="42"/>
      <c r="BE29" s="293"/>
    </row>
    <row r="30" spans="1:71" s="3" customFormat="1" ht="14.4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305">
        <v>0.15</v>
      </c>
      <c r="M30" s="304"/>
      <c r="N30" s="304"/>
      <c r="O30" s="304"/>
      <c r="P30" s="304"/>
      <c r="Q30" s="41"/>
      <c r="R30" s="41"/>
      <c r="S30" s="41"/>
      <c r="T30" s="41"/>
      <c r="U30" s="41"/>
      <c r="V30" s="41"/>
      <c r="W30" s="303">
        <f>ROUND(BA94, 2)</f>
        <v>0</v>
      </c>
      <c r="X30" s="304"/>
      <c r="Y30" s="304"/>
      <c r="Z30" s="304"/>
      <c r="AA30" s="304"/>
      <c r="AB30" s="304"/>
      <c r="AC30" s="304"/>
      <c r="AD30" s="304"/>
      <c r="AE30" s="304"/>
      <c r="AF30" s="41"/>
      <c r="AG30" s="41"/>
      <c r="AH30" s="41"/>
      <c r="AI30" s="41"/>
      <c r="AJ30" s="41"/>
      <c r="AK30" s="303">
        <f>ROUND(AW94, 2)</f>
        <v>0</v>
      </c>
      <c r="AL30" s="304"/>
      <c r="AM30" s="304"/>
      <c r="AN30" s="304"/>
      <c r="AO30" s="304"/>
      <c r="AP30" s="41"/>
      <c r="AQ30" s="41"/>
      <c r="AR30" s="42"/>
      <c r="BE30" s="293"/>
    </row>
    <row r="31" spans="1:71" s="3" customFormat="1" ht="14.4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305">
        <v>0.21</v>
      </c>
      <c r="M31" s="304"/>
      <c r="N31" s="304"/>
      <c r="O31" s="304"/>
      <c r="P31" s="304"/>
      <c r="Q31" s="41"/>
      <c r="R31" s="41"/>
      <c r="S31" s="41"/>
      <c r="T31" s="41"/>
      <c r="U31" s="41"/>
      <c r="V31" s="41"/>
      <c r="W31" s="303">
        <f>ROUND(BB94, 2)</f>
        <v>0</v>
      </c>
      <c r="X31" s="304"/>
      <c r="Y31" s="304"/>
      <c r="Z31" s="304"/>
      <c r="AA31" s="304"/>
      <c r="AB31" s="304"/>
      <c r="AC31" s="304"/>
      <c r="AD31" s="304"/>
      <c r="AE31" s="304"/>
      <c r="AF31" s="41"/>
      <c r="AG31" s="41"/>
      <c r="AH31" s="41"/>
      <c r="AI31" s="41"/>
      <c r="AJ31" s="41"/>
      <c r="AK31" s="303">
        <v>0</v>
      </c>
      <c r="AL31" s="304"/>
      <c r="AM31" s="304"/>
      <c r="AN31" s="304"/>
      <c r="AO31" s="304"/>
      <c r="AP31" s="41"/>
      <c r="AQ31" s="41"/>
      <c r="AR31" s="42"/>
      <c r="BE31" s="293"/>
    </row>
    <row r="32" spans="1:71" s="3" customFormat="1" ht="14.4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305">
        <v>0.15</v>
      </c>
      <c r="M32" s="304"/>
      <c r="N32" s="304"/>
      <c r="O32" s="304"/>
      <c r="P32" s="304"/>
      <c r="Q32" s="41"/>
      <c r="R32" s="41"/>
      <c r="S32" s="41"/>
      <c r="T32" s="41"/>
      <c r="U32" s="41"/>
      <c r="V32" s="41"/>
      <c r="W32" s="303">
        <f>ROUND(BC94, 2)</f>
        <v>0</v>
      </c>
      <c r="X32" s="304"/>
      <c r="Y32" s="304"/>
      <c r="Z32" s="304"/>
      <c r="AA32" s="304"/>
      <c r="AB32" s="304"/>
      <c r="AC32" s="304"/>
      <c r="AD32" s="304"/>
      <c r="AE32" s="304"/>
      <c r="AF32" s="41"/>
      <c r="AG32" s="41"/>
      <c r="AH32" s="41"/>
      <c r="AI32" s="41"/>
      <c r="AJ32" s="41"/>
      <c r="AK32" s="303">
        <v>0</v>
      </c>
      <c r="AL32" s="304"/>
      <c r="AM32" s="304"/>
      <c r="AN32" s="304"/>
      <c r="AO32" s="304"/>
      <c r="AP32" s="41"/>
      <c r="AQ32" s="41"/>
      <c r="AR32" s="42"/>
      <c r="BE32" s="293"/>
    </row>
    <row r="33" spans="1:57" s="3" customFormat="1" ht="14.4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305">
        <v>0</v>
      </c>
      <c r="M33" s="304"/>
      <c r="N33" s="304"/>
      <c r="O33" s="304"/>
      <c r="P33" s="304"/>
      <c r="Q33" s="41"/>
      <c r="R33" s="41"/>
      <c r="S33" s="41"/>
      <c r="T33" s="41"/>
      <c r="U33" s="41"/>
      <c r="V33" s="41"/>
      <c r="W33" s="303">
        <f>ROUND(BD94, 2)</f>
        <v>0</v>
      </c>
      <c r="X33" s="304"/>
      <c r="Y33" s="304"/>
      <c r="Z33" s="304"/>
      <c r="AA33" s="304"/>
      <c r="AB33" s="304"/>
      <c r="AC33" s="304"/>
      <c r="AD33" s="304"/>
      <c r="AE33" s="304"/>
      <c r="AF33" s="41"/>
      <c r="AG33" s="41"/>
      <c r="AH33" s="41"/>
      <c r="AI33" s="41"/>
      <c r="AJ33" s="41"/>
      <c r="AK33" s="303">
        <v>0</v>
      </c>
      <c r="AL33" s="304"/>
      <c r="AM33" s="304"/>
      <c r="AN33" s="304"/>
      <c r="AO33" s="304"/>
      <c r="AP33" s="41"/>
      <c r="AQ33" s="41"/>
      <c r="AR33" s="42"/>
      <c r="BE33" s="293"/>
    </row>
    <row r="34" spans="1:57" s="2" customFormat="1" ht="7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2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309" t="s">
        <v>44</v>
      </c>
      <c r="Y35" s="307"/>
      <c r="Z35" s="307"/>
      <c r="AA35" s="307"/>
      <c r="AB35" s="307"/>
      <c r="AC35" s="45"/>
      <c r="AD35" s="45"/>
      <c r="AE35" s="45"/>
      <c r="AF35" s="45"/>
      <c r="AG35" s="45"/>
      <c r="AH35" s="45"/>
      <c r="AI35" s="45"/>
      <c r="AJ35" s="45"/>
      <c r="AK35" s="306">
        <f>SUM(AK26:AK33)</f>
        <v>0</v>
      </c>
      <c r="AL35" s="307"/>
      <c r="AM35" s="307"/>
      <c r="AN35" s="307"/>
      <c r="AO35" s="308"/>
      <c r="AP35" s="43"/>
      <c r="AQ35" s="43"/>
      <c r="AR35" s="39"/>
      <c r="BE35" s="34"/>
    </row>
    <row r="36" spans="1:57" s="2" customFormat="1" ht="7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0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0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0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0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0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0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0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0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0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0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0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0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0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0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0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0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0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0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0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0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0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0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7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7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7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201123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7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70" t="str">
        <f>K6</f>
        <v>SŠ automobilní Holice - hospodaření se srážkovými vodami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P85" s="63"/>
      <c r="AQ85" s="63"/>
      <c r="AR85" s="64"/>
    </row>
    <row r="86" spans="1:91" s="2" customFormat="1" ht="7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72" t="str">
        <f>IF(AN8= "","",AN8)</f>
        <v>Vyplň údaj</v>
      </c>
      <c r="AN87" s="272"/>
      <c r="AO87" s="36"/>
      <c r="AP87" s="36"/>
      <c r="AQ87" s="36"/>
      <c r="AR87" s="39"/>
      <c r="BE87" s="34"/>
    </row>
    <row r="88" spans="1:91" s="2" customFormat="1" ht="7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15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73" t="str">
        <f>IF(E17="","",E17)</f>
        <v xml:space="preserve"> </v>
      </c>
      <c r="AN89" s="274"/>
      <c r="AO89" s="274"/>
      <c r="AP89" s="274"/>
      <c r="AQ89" s="36"/>
      <c r="AR89" s="39"/>
      <c r="AS89" s="275" t="s">
        <v>52</v>
      </c>
      <c r="AT89" s="27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15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73" t="str">
        <f>IF(E20="","",E20)</f>
        <v xml:space="preserve"> </v>
      </c>
      <c r="AN90" s="274"/>
      <c r="AO90" s="274"/>
      <c r="AP90" s="274"/>
      <c r="AQ90" s="36"/>
      <c r="AR90" s="39"/>
      <c r="AS90" s="277"/>
      <c r="AT90" s="27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7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9"/>
      <c r="AT91" s="28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81" t="s">
        <v>53</v>
      </c>
      <c r="D92" s="282"/>
      <c r="E92" s="282"/>
      <c r="F92" s="282"/>
      <c r="G92" s="282"/>
      <c r="H92" s="73"/>
      <c r="I92" s="284" t="s">
        <v>54</v>
      </c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282"/>
      <c r="Y92" s="282"/>
      <c r="Z92" s="282"/>
      <c r="AA92" s="282"/>
      <c r="AB92" s="282"/>
      <c r="AC92" s="282"/>
      <c r="AD92" s="282"/>
      <c r="AE92" s="282"/>
      <c r="AF92" s="282"/>
      <c r="AG92" s="283" t="s">
        <v>55</v>
      </c>
      <c r="AH92" s="282"/>
      <c r="AI92" s="282"/>
      <c r="AJ92" s="282"/>
      <c r="AK92" s="282"/>
      <c r="AL92" s="282"/>
      <c r="AM92" s="282"/>
      <c r="AN92" s="284" t="s">
        <v>56</v>
      </c>
      <c r="AO92" s="282"/>
      <c r="AP92" s="285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7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9">
        <f>ROUND(SUM(AG95:AG99),2)</f>
        <v>0</v>
      </c>
      <c r="AH94" s="289"/>
      <c r="AI94" s="289"/>
      <c r="AJ94" s="289"/>
      <c r="AK94" s="289"/>
      <c r="AL94" s="289"/>
      <c r="AM94" s="289"/>
      <c r="AN94" s="290">
        <f t="shared" ref="AN94:AN99" si="0">SUM(AG94,AT94)</f>
        <v>0</v>
      </c>
      <c r="AO94" s="290"/>
      <c r="AP94" s="290"/>
      <c r="AQ94" s="85" t="s">
        <v>1</v>
      </c>
      <c r="AR94" s="86"/>
      <c r="AS94" s="87">
        <f>ROUND(SUM(AS95:AS99),2)</f>
        <v>0</v>
      </c>
      <c r="AT94" s="88">
        <f t="shared" ref="AT94:AT99" si="1">ROUND(SUM(AV94:AW94),2)</f>
        <v>0</v>
      </c>
      <c r="AU94" s="89">
        <f>ROUND(SUM(AU95:AU99),5)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ROUND(SUM(AZ95:AZ99),2)</f>
        <v>0</v>
      </c>
      <c r="BA94" s="88">
        <f>ROUND(SUM(BA95:BA99),2)</f>
        <v>0</v>
      </c>
      <c r="BB94" s="88">
        <f>ROUND(SUM(BB95:BB99),2)</f>
        <v>0</v>
      </c>
      <c r="BC94" s="88">
        <f>ROUND(SUM(BC95:BC99),2)</f>
        <v>0</v>
      </c>
      <c r="BD94" s="90">
        <f>ROUND(SUM(BD95:BD99),2)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286" t="s">
        <v>77</v>
      </c>
      <c r="E95" s="286"/>
      <c r="F95" s="286"/>
      <c r="G95" s="286"/>
      <c r="H95" s="286"/>
      <c r="I95" s="96"/>
      <c r="J95" s="286" t="s">
        <v>78</v>
      </c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7">
        <f>'SO 01 - Zpevněné plochy'!J30</f>
        <v>0</v>
      </c>
      <c r="AH95" s="288"/>
      <c r="AI95" s="288"/>
      <c r="AJ95" s="288"/>
      <c r="AK95" s="288"/>
      <c r="AL95" s="288"/>
      <c r="AM95" s="288"/>
      <c r="AN95" s="287">
        <f t="shared" si="0"/>
        <v>0</v>
      </c>
      <c r="AO95" s="288"/>
      <c r="AP95" s="288"/>
      <c r="AQ95" s="97" t="s">
        <v>79</v>
      </c>
      <c r="AR95" s="98"/>
      <c r="AS95" s="99">
        <v>0</v>
      </c>
      <c r="AT95" s="100">
        <f t="shared" si="1"/>
        <v>0</v>
      </c>
      <c r="AU95" s="101">
        <f>'SO 01 - Zpevněné plochy'!P127</f>
        <v>0</v>
      </c>
      <c r="AV95" s="100">
        <f>'SO 01 - Zpevněné plochy'!J33</f>
        <v>0</v>
      </c>
      <c r="AW95" s="100">
        <f>'SO 01 - Zpevněné plochy'!J34</f>
        <v>0</v>
      </c>
      <c r="AX95" s="100">
        <f>'SO 01 - Zpevněné plochy'!J35</f>
        <v>0</v>
      </c>
      <c r="AY95" s="100">
        <f>'SO 01 - Zpevněné plochy'!J36</f>
        <v>0</v>
      </c>
      <c r="AZ95" s="100">
        <f>'SO 01 - Zpevněné plochy'!F33</f>
        <v>0</v>
      </c>
      <c r="BA95" s="100">
        <f>'SO 01 - Zpevněné plochy'!F34</f>
        <v>0</v>
      </c>
      <c r="BB95" s="100">
        <f>'SO 01 - Zpevněné plochy'!F35</f>
        <v>0</v>
      </c>
      <c r="BC95" s="100">
        <f>'SO 01 - Zpevněné plochy'!F36</f>
        <v>0</v>
      </c>
      <c r="BD95" s="102">
        <f>'SO 01 - Zpevněné plochy'!F37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24.75" customHeight="1">
      <c r="A96" s="93" t="s">
        <v>76</v>
      </c>
      <c r="B96" s="94"/>
      <c r="C96" s="95"/>
      <c r="D96" s="286" t="s">
        <v>83</v>
      </c>
      <c r="E96" s="286"/>
      <c r="F96" s="286"/>
      <c r="G96" s="286"/>
      <c r="H96" s="286"/>
      <c r="I96" s="96"/>
      <c r="J96" s="286" t="s">
        <v>84</v>
      </c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6"/>
      <c r="AG96" s="287">
        <f>'IO 01 - Akumulační nádrž ...'!J30</f>
        <v>0</v>
      </c>
      <c r="AH96" s="288"/>
      <c r="AI96" s="288"/>
      <c r="AJ96" s="288"/>
      <c r="AK96" s="288"/>
      <c r="AL96" s="288"/>
      <c r="AM96" s="288"/>
      <c r="AN96" s="287">
        <f t="shared" si="0"/>
        <v>0</v>
      </c>
      <c r="AO96" s="288"/>
      <c r="AP96" s="288"/>
      <c r="AQ96" s="97" t="s">
        <v>79</v>
      </c>
      <c r="AR96" s="98"/>
      <c r="AS96" s="99">
        <v>0</v>
      </c>
      <c r="AT96" s="100">
        <f t="shared" si="1"/>
        <v>0</v>
      </c>
      <c r="AU96" s="101">
        <f>'IO 01 - Akumulační nádrž ...'!P125</f>
        <v>0</v>
      </c>
      <c r="AV96" s="100">
        <f>'IO 01 - Akumulační nádrž ...'!J33</f>
        <v>0</v>
      </c>
      <c r="AW96" s="100">
        <f>'IO 01 - Akumulační nádrž ...'!J34</f>
        <v>0</v>
      </c>
      <c r="AX96" s="100">
        <f>'IO 01 - Akumulační nádrž ...'!J35</f>
        <v>0</v>
      </c>
      <c r="AY96" s="100">
        <f>'IO 01 - Akumulační nádrž ...'!J36</f>
        <v>0</v>
      </c>
      <c r="AZ96" s="100">
        <f>'IO 01 - Akumulační nádrž ...'!F33</f>
        <v>0</v>
      </c>
      <c r="BA96" s="100">
        <f>'IO 01 - Akumulační nádrž ...'!F34</f>
        <v>0</v>
      </c>
      <c r="BB96" s="100">
        <f>'IO 01 - Akumulační nádrž ...'!F35</f>
        <v>0</v>
      </c>
      <c r="BC96" s="100">
        <f>'IO 01 - Akumulační nádrž ...'!F36</f>
        <v>0</v>
      </c>
      <c r="BD96" s="102">
        <f>'IO 01 - Akumulační nádrž ...'!F37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91" s="7" customFormat="1" ht="16.5" customHeight="1">
      <c r="A97" s="93" t="s">
        <v>76</v>
      </c>
      <c r="B97" s="94"/>
      <c r="C97" s="95"/>
      <c r="D97" s="286" t="s">
        <v>86</v>
      </c>
      <c r="E97" s="286"/>
      <c r="F97" s="286"/>
      <c r="G97" s="286"/>
      <c r="H97" s="286"/>
      <c r="I97" s="96"/>
      <c r="J97" s="286" t="s">
        <v>87</v>
      </c>
      <c r="K97" s="286"/>
      <c r="L97" s="286"/>
      <c r="M97" s="286"/>
      <c r="N97" s="286"/>
      <c r="O97" s="286"/>
      <c r="P97" s="286"/>
      <c r="Q97" s="286"/>
      <c r="R97" s="286"/>
      <c r="S97" s="286"/>
      <c r="T97" s="286"/>
      <c r="U97" s="286"/>
      <c r="V97" s="286"/>
      <c r="W97" s="286"/>
      <c r="X97" s="286"/>
      <c r="Y97" s="286"/>
      <c r="Z97" s="286"/>
      <c r="AA97" s="286"/>
      <c r="AB97" s="286"/>
      <c r="AC97" s="286"/>
      <c r="AD97" s="286"/>
      <c r="AE97" s="286"/>
      <c r="AF97" s="286"/>
      <c r="AG97" s="287">
        <f>'IO 02 - Nakládání s dešťo...'!J30</f>
        <v>0</v>
      </c>
      <c r="AH97" s="288"/>
      <c r="AI97" s="288"/>
      <c r="AJ97" s="288"/>
      <c r="AK97" s="288"/>
      <c r="AL97" s="288"/>
      <c r="AM97" s="288"/>
      <c r="AN97" s="287">
        <f t="shared" si="0"/>
        <v>0</v>
      </c>
      <c r="AO97" s="288"/>
      <c r="AP97" s="288"/>
      <c r="AQ97" s="97" t="s">
        <v>79</v>
      </c>
      <c r="AR97" s="98"/>
      <c r="AS97" s="99">
        <v>0</v>
      </c>
      <c r="AT97" s="100">
        <f t="shared" si="1"/>
        <v>0</v>
      </c>
      <c r="AU97" s="101">
        <f>'IO 02 - Nakládání s dešťo...'!P120</f>
        <v>0</v>
      </c>
      <c r="AV97" s="100">
        <f>'IO 02 - Nakládání s dešťo...'!J33</f>
        <v>0</v>
      </c>
      <c r="AW97" s="100">
        <f>'IO 02 - Nakládání s dešťo...'!J34</f>
        <v>0</v>
      </c>
      <c r="AX97" s="100">
        <f>'IO 02 - Nakládání s dešťo...'!J35</f>
        <v>0</v>
      </c>
      <c r="AY97" s="100">
        <f>'IO 02 - Nakládání s dešťo...'!J36</f>
        <v>0</v>
      </c>
      <c r="AZ97" s="100">
        <f>'IO 02 - Nakládání s dešťo...'!F33</f>
        <v>0</v>
      </c>
      <c r="BA97" s="100">
        <f>'IO 02 - Nakládání s dešťo...'!F34</f>
        <v>0</v>
      </c>
      <c r="BB97" s="100">
        <f>'IO 02 - Nakládání s dešťo...'!F35</f>
        <v>0</v>
      </c>
      <c r="BC97" s="100">
        <f>'IO 02 - Nakládání s dešťo...'!F36</f>
        <v>0</v>
      </c>
      <c r="BD97" s="102">
        <f>'IO 02 - Nakládání s dešťo...'!F37</f>
        <v>0</v>
      </c>
      <c r="BT97" s="103" t="s">
        <v>80</v>
      </c>
      <c r="BV97" s="103" t="s">
        <v>74</v>
      </c>
      <c r="BW97" s="103" t="s">
        <v>88</v>
      </c>
      <c r="BX97" s="103" t="s">
        <v>5</v>
      </c>
      <c r="CL97" s="103" t="s">
        <v>1</v>
      </c>
      <c r="CM97" s="103" t="s">
        <v>82</v>
      </c>
    </row>
    <row r="98" spans="1:91" s="7" customFormat="1" ht="16.5" customHeight="1">
      <c r="A98" s="93" t="s">
        <v>76</v>
      </c>
      <c r="B98" s="94"/>
      <c r="C98" s="95"/>
      <c r="D98" s="286" t="s">
        <v>89</v>
      </c>
      <c r="E98" s="286"/>
      <c r="F98" s="286"/>
      <c r="G98" s="286"/>
      <c r="H98" s="286"/>
      <c r="I98" s="96"/>
      <c r="J98" s="286" t="s">
        <v>90</v>
      </c>
      <c r="K98" s="286"/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7">
        <f>'IO 03 - Elektroinstalace'!J30</f>
        <v>0</v>
      </c>
      <c r="AH98" s="288"/>
      <c r="AI98" s="288"/>
      <c r="AJ98" s="288"/>
      <c r="AK98" s="288"/>
      <c r="AL98" s="288"/>
      <c r="AM98" s="288"/>
      <c r="AN98" s="287">
        <f t="shared" si="0"/>
        <v>0</v>
      </c>
      <c r="AO98" s="288"/>
      <c r="AP98" s="288"/>
      <c r="AQ98" s="97" t="s">
        <v>79</v>
      </c>
      <c r="AR98" s="98"/>
      <c r="AS98" s="99">
        <v>0</v>
      </c>
      <c r="AT98" s="100">
        <f t="shared" si="1"/>
        <v>0</v>
      </c>
      <c r="AU98" s="101">
        <f>'IO 03 - Elektroinstalace'!P117</f>
        <v>0</v>
      </c>
      <c r="AV98" s="100">
        <f>'IO 03 - Elektroinstalace'!J33</f>
        <v>0</v>
      </c>
      <c r="AW98" s="100">
        <f>'IO 03 - Elektroinstalace'!J34</f>
        <v>0</v>
      </c>
      <c r="AX98" s="100">
        <f>'IO 03 - Elektroinstalace'!J35</f>
        <v>0</v>
      </c>
      <c r="AY98" s="100">
        <f>'IO 03 - Elektroinstalace'!J36</f>
        <v>0</v>
      </c>
      <c r="AZ98" s="100">
        <f>'IO 03 - Elektroinstalace'!F33</f>
        <v>0</v>
      </c>
      <c r="BA98" s="100">
        <f>'IO 03 - Elektroinstalace'!F34</f>
        <v>0</v>
      </c>
      <c r="BB98" s="100">
        <f>'IO 03 - Elektroinstalace'!F35</f>
        <v>0</v>
      </c>
      <c r="BC98" s="100">
        <f>'IO 03 - Elektroinstalace'!F36</f>
        <v>0</v>
      </c>
      <c r="BD98" s="102">
        <f>'IO 03 - Elektroinstalace'!F37</f>
        <v>0</v>
      </c>
      <c r="BT98" s="103" t="s">
        <v>80</v>
      </c>
      <c r="BV98" s="103" t="s">
        <v>74</v>
      </c>
      <c r="BW98" s="103" t="s">
        <v>91</v>
      </c>
      <c r="BX98" s="103" t="s">
        <v>5</v>
      </c>
      <c r="CL98" s="103" t="s">
        <v>1</v>
      </c>
      <c r="CM98" s="103" t="s">
        <v>82</v>
      </c>
    </row>
    <row r="99" spans="1:91" s="7" customFormat="1" ht="16.5" customHeight="1">
      <c r="A99" s="93" t="s">
        <v>76</v>
      </c>
      <c r="B99" s="94"/>
      <c r="C99" s="95"/>
      <c r="D99" s="286" t="s">
        <v>92</v>
      </c>
      <c r="E99" s="286"/>
      <c r="F99" s="286"/>
      <c r="G99" s="286"/>
      <c r="H99" s="286"/>
      <c r="I99" s="96"/>
      <c r="J99" s="286" t="s">
        <v>93</v>
      </c>
      <c r="K99" s="286"/>
      <c r="L99" s="286"/>
      <c r="M99" s="286"/>
      <c r="N99" s="286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7">
        <f>'VON - Vedlejší a ostatní ...'!J30</f>
        <v>0</v>
      </c>
      <c r="AH99" s="288"/>
      <c r="AI99" s="288"/>
      <c r="AJ99" s="288"/>
      <c r="AK99" s="288"/>
      <c r="AL99" s="288"/>
      <c r="AM99" s="288"/>
      <c r="AN99" s="287">
        <f t="shared" si="0"/>
        <v>0</v>
      </c>
      <c r="AO99" s="288"/>
      <c r="AP99" s="288"/>
      <c r="AQ99" s="97" t="s">
        <v>79</v>
      </c>
      <c r="AR99" s="98"/>
      <c r="AS99" s="104">
        <v>0</v>
      </c>
      <c r="AT99" s="105">
        <f t="shared" si="1"/>
        <v>0</v>
      </c>
      <c r="AU99" s="106">
        <f>'VON - Vedlejší a ostatní ...'!P124</f>
        <v>0</v>
      </c>
      <c r="AV99" s="105">
        <f>'VON - Vedlejší a ostatní ...'!J33</f>
        <v>0</v>
      </c>
      <c r="AW99" s="105">
        <f>'VON - Vedlejší a ostatní ...'!J34</f>
        <v>0</v>
      </c>
      <c r="AX99" s="105">
        <f>'VON - Vedlejší a ostatní ...'!J35</f>
        <v>0</v>
      </c>
      <c r="AY99" s="105">
        <f>'VON - Vedlejší a ostatní ...'!J36</f>
        <v>0</v>
      </c>
      <c r="AZ99" s="105">
        <f>'VON - Vedlejší a ostatní ...'!F33</f>
        <v>0</v>
      </c>
      <c r="BA99" s="105">
        <f>'VON - Vedlejší a ostatní ...'!F34</f>
        <v>0</v>
      </c>
      <c r="BB99" s="105">
        <f>'VON - Vedlejší a ostatní ...'!F35</f>
        <v>0</v>
      </c>
      <c r="BC99" s="105">
        <f>'VON - Vedlejší a ostatní ...'!F36</f>
        <v>0</v>
      </c>
      <c r="BD99" s="107">
        <f>'VON - Vedlejší a ostatní ...'!F37</f>
        <v>0</v>
      </c>
      <c r="BT99" s="103" t="s">
        <v>80</v>
      </c>
      <c r="BV99" s="103" t="s">
        <v>74</v>
      </c>
      <c r="BW99" s="103" t="s">
        <v>94</v>
      </c>
      <c r="BX99" s="103" t="s">
        <v>5</v>
      </c>
      <c r="CL99" s="103" t="s">
        <v>1</v>
      </c>
      <c r="CM99" s="103" t="s">
        <v>82</v>
      </c>
    </row>
    <row r="100" spans="1:91" s="2" customFormat="1" ht="30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9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1:91" s="2" customFormat="1" ht="7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sheetProtection algorithmName="SHA-512" hashValue="SsQO3R+XbqJ2afmlm6LU7bmqle8Enf8klSP1SkSyXWxyVUbmwrg7FEZGLScUqS0lzBC2FWZcPlTzQCwNzkmIsQ==" saltValue="xxXJdPtWzzwc4OFu3KRTWYM4Q+o5QinsYXQgFryT8Rov3r4bWGxvdJJUiZ2D6VSFEJkTfvcyxFOPUnJHSRC6y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 01 - Zpevněné plochy'!C2" display="/"/>
    <hyperlink ref="A96" location="'IO 01 - Akumulační nádrž ...'!C2" display="/"/>
    <hyperlink ref="A97" location="'IO 02 - Nakládání s dešťo...'!C2" display="/"/>
    <hyperlink ref="A98" location="'IO 03 - Elektroinstalace'!C2" display="/"/>
    <hyperlink ref="A9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0"/>
  <sheetViews>
    <sheetView showGridLines="0" topLeftCell="A344" workbookViewId="0">
      <selection activeCell="I348" sqref="I348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108" customWidth="1"/>
    <col min="10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108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7" t="s">
        <v>81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5" customHeight="1">
      <c r="B4" s="20"/>
      <c r="D4" s="112" t="s">
        <v>95</v>
      </c>
      <c r="I4" s="108"/>
      <c r="L4" s="20"/>
      <c r="M4" s="113" t="s">
        <v>10</v>
      </c>
      <c r="AT4" s="17" t="s">
        <v>4</v>
      </c>
    </row>
    <row r="5" spans="1:46" s="1" customFormat="1" ht="7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1" t="str">
        <f>'Rekapitulace stavby'!K6</f>
        <v>SŠ automobilní Holice - hospodaření se srážkovými vodami</v>
      </c>
      <c r="F7" s="312"/>
      <c r="G7" s="312"/>
      <c r="H7" s="312"/>
      <c r="I7" s="108"/>
      <c r="L7" s="20"/>
    </row>
    <row r="8" spans="1:46" s="2" customFormat="1" ht="12" customHeight="1">
      <c r="A8" s="34"/>
      <c r="B8" s="39"/>
      <c r="C8" s="34"/>
      <c r="D8" s="114" t="s">
        <v>96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97</v>
      </c>
      <c r="F9" s="314"/>
      <c r="G9" s="314"/>
      <c r="H9" s="314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75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7" t="s">
        <v>1</v>
      </c>
      <c r="F27" s="317"/>
      <c r="G27" s="317"/>
      <c r="H27" s="317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7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9" t="s">
        <v>36</v>
      </c>
      <c r="E33" s="114" t="s">
        <v>37</v>
      </c>
      <c r="F33" s="130">
        <f>ROUND((SUM(BE127:BE349)),  2)</f>
        <v>0</v>
      </c>
      <c r="G33" s="34"/>
      <c r="H33" s="34"/>
      <c r="I33" s="131">
        <v>0.21</v>
      </c>
      <c r="J33" s="130">
        <f>ROUND(((SUM(BE127:BE349))*I33),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4" t="s">
        <v>38</v>
      </c>
      <c r="F34" s="130">
        <f>ROUND((SUM(BF127:BF349)),  2)</f>
        <v>0</v>
      </c>
      <c r="G34" s="34"/>
      <c r="H34" s="34"/>
      <c r="I34" s="131">
        <v>0.15</v>
      </c>
      <c r="J34" s="130">
        <f>ROUND(((SUM(BF127:BF349))*I34),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4" t="s">
        <v>39</v>
      </c>
      <c r="F35" s="130">
        <f>ROUND((SUM(BG127:BG349)),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4" t="s">
        <v>40</v>
      </c>
      <c r="F36" s="130">
        <f>ROUND((SUM(BH127:BH349)),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41</v>
      </c>
      <c r="F37" s="130">
        <f>ROUND((SUM(BI127:BI349)),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08"/>
      <c r="L41" s="20"/>
    </row>
    <row r="42" spans="1:31" s="1" customFormat="1" ht="14.4" customHeight="1">
      <c r="B42" s="20"/>
      <c r="I42" s="108"/>
      <c r="L42" s="20"/>
    </row>
    <row r="43" spans="1:31" s="1" customFormat="1" ht="14.4" customHeight="1">
      <c r="B43" s="20"/>
      <c r="I43" s="108"/>
      <c r="L43" s="20"/>
    </row>
    <row r="44" spans="1:31" s="1" customFormat="1" ht="14.4" customHeight="1">
      <c r="B44" s="20"/>
      <c r="I44" s="108"/>
      <c r="L44" s="20"/>
    </row>
    <row r="45" spans="1:31" s="1" customFormat="1" ht="14.4" customHeight="1">
      <c r="B45" s="20"/>
      <c r="I45" s="108"/>
      <c r="L45" s="20"/>
    </row>
    <row r="46" spans="1:31" s="1" customFormat="1" ht="14.4" customHeight="1">
      <c r="B46" s="20"/>
      <c r="I46" s="108"/>
      <c r="L46" s="20"/>
    </row>
    <row r="47" spans="1:31" s="1" customFormat="1" ht="14.4" customHeight="1">
      <c r="B47" s="20"/>
      <c r="I47" s="108"/>
      <c r="L47" s="20"/>
    </row>
    <row r="48" spans="1:31" s="1" customFormat="1" ht="14.4" customHeight="1">
      <c r="B48" s="20"/>
      <c r="I48" s="108"/>
      <c r="L48" s="20"/>
    </row>
    <row r="49" spans="1:31" s="1" customFormat="1" ht="14.4" customHeight="1">
      <c r="B49" s="20"/>
      <c r="I49" s="108"/>
      <c r="L49" s="20"/>
    </row>
    <row r="50" spans="1:31" s="2" customFormat="1" ht="14.4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7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SŠ automobilní Holice - hospodaření se srážkovými vodami</v>
      </c>
      <c r="F85" s="319"/>
      <c r="G85" s="319"/>
      <c r="H85" s="319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SO 01 - Zpevněné plochy</v>
      </c>
      <c r="F87" s="320"/>
      <c r="G87" s="320"/>
      <c r="H87" s="320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2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99</v>
      </c>
      <c r="D94" s="157"/>
      <c r="E94" s="157"/>
      <c r="F94" s="157"/>
      <c r="G94" s="157"/>
      <c r="H94" s="157"/>
      <c r="I94" s="158"/>
      <c r="J94" s="159" t="s">
        <v>100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2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75" customHeight="1">
      <c r="A96" s="34"/>
      <c r="B96" s="35"/>
      <c r="C96" s="160" t="s">
        <v>101</v>
      </c>
      <c r="D96" s="36"/>
      <c r="E96" s="36"/>
      <c r="F96" s="36"/>
      <c r="G96" s="36"/>
      <c r="H96" s="36"/>
      <c r="I96" s="115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5" customHeight="1">
      <c r="B97" s="161"/>
      <c r="C97" s="162"/>
      <c r="D97" s="163" t="s">
        <v>103</v>
      </c>
      <c r="E97" s="164"/>
      <c r="F97" s="164"/>
      <c r="G97" s="164"/>
      <c r="H97" s="164"/>
      <c r="I97" s="165"/>
      <c r="J97" s="166">
        <f>J128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104</v>
      </c>
      <c r="E98" s="171"/>
      <c r="F98" s="171"/>
      <c r="G98" s="171"/>
      <c r="H98" s="171"/>
      <c r="I98" s="172"/>
      <c r="J98" s="173">
        <f>J129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105</v>
      </c>
      <c r="E99" s="171"/>
      <c r="F99" s="171"/>
      <c r="G99" s="171"/>
      <c r="H99" s="171"/>
      <c r="I99" s="172"/>
      <c r="J99" s="173">
        <f>J240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106</v>
      </c>
      <c r="E100" s="171"/>
      <c r="F100" s="171"/>
      <c r="G100" s="171"/>
      <c r="H100" s="171"/>
      <c r="I100" s="172"/>
      <c r="J100" s="173">
        <f>J263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107</v>
      </c>
      <c r="E101" s="171"/>
      <c r="F101" s="171"/>
      <c r="G101" s="171"/>
      <c r="H101" s="171"/>
      <c r="I101" s="172"/>
      <c r="J101" s="173">
        <f>J271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108</v>
      </c>
      <c r="E102" s="171"/>
      <c r="F102" s="171"/>
      <c r="G102" s="171"/>
      <c r="H102" s="171"/>
      <c r="I102" s="172"/>
      <c r="J102" s="173">
        <f>J293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109</v>
      </c>
      <c r="E103" s="171"/>
      <c r="F103" s="171"/>
      <c r="G103" s="171"/>
      <c r="H103" s="171"/>
      <c r="I103" s="172"/>
      <c r="J103" s="173">
        <f>J318</f>
        <v>0</v>
      </c>
      <c r="K103" s="169"/>
      <c r="L103" s="174"/>
    </row>
    <row r="104" spans="1:31" s="10" customFormat="1" ht="19.899999999999999" customHeight="1">
      <c r="B104" s="168"/>
      <c r="C104" s="169"/>
      <c r="D104" s="170" t="s">
        <v>110</v>
      </c>
      <c r="E104" s="171"/>
      <c r="F104" s="171"/>
      <c r="G104" s="171"/>
      <c r="H104" s="171"/>
      <c r="I104" s="172"/>
      <c r="J104" s="173">
        <f>J328</f>
        <v>0</v>
      </c>
      <c r="K104" s="169"/>
      <c r="L104" s="174"/>
    </row>
    <row r="105" spans="1:31" s="10" customFormat="1" ht="19.899999999999999" customHeight="1">
      <c r="B105" s="168"/>
      <c r="C105" s="169"/>
      <c r="D105" s="170" t="s">
        <v>111</v>
      </c>
      <c r="E105" s="171"/>
      <c r="F105" s="171"/>
      <c r="G105" s="171"/>
      <c r="H105" s="171"/>
      <c r="I105" s="172"/>
      <c r="J105" s="173">
        <f>J339</f>
        <v>0</v>
      </c>
      <c r="K105" s="169"/>
      <c r="L105" s="174"/>
    </row>
    <row r="106" spans="1:31" s="9" customFormat="1" ht="25" customHeight="1">
      <c r="B106" s="161"/>
      <c r="C106" s="162"/>
      <c r="D106" s="163" t="s">
        <v>112</v>
      </c>
      <c r="E106" s="164"/>
      <c r="F106" s="164"/>
      <c r="G106" s="164"/>
      <c r="H106" s="164"/>
      <c r="I106" s="165"/>
      <c r="J106" s="166">
        <f>J342</f>
        <v>0</v>
      </c>
      <c r="K106" s="162"/>
      <c r="L106" s="167"/>
    </row>
    <row r="107" spans="1:31" s="10" customFormat="1" ht="19.899999999999999" customHeight="1">
      <c r="B107" s="168"/>
      <c r="C107" s="169"/>
      <c r="D107" s="170" t="s">
        <v>113</v>
      </c>
      <c r="E107" s="171"/>
      <c r="F107" s="171"/>
      <c r="G107" s="171"/>
      <c r="H107" s="171"/>
      <c r="I107" s="172"/>
      <c r="J107" s="173">
        <f>J343</f>
        <v>0</v>
      </c>
      <c r="K107" s="169"/>
      <c r="L107" s="174"/>
    </row>
    <row r="108" spans="1:31" s="2" customFormat="1" ht="21.75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7" customHeight="1">
      <c r="A109" s="34"/>
      <c r="B109" s="54"/>
      <c r="C109" s="55"/>
      <c r="D109" s="55"/>
      <c r="E109" s="55"/>
      <c r="F109" s="55"/>
      <c r="G109" s="55"/>
      <c r="H109" s="55"/>
      <c r="I109" s="152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7" customHeight="1">
      <c r="A113" s="34"/>
      <c r="B113" s="56"/>
      <c r="C113" s="57"/>
      <c r="D113" s="57"/>
      <c r="E113" s="57"/>
      <c r="F113" s="57"/>
      <c r="G113" s="57"/>
      <c r="H113" s="57"/>
      <c r="I113" s="155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5" customHeight="1">
      <c r="A114" s="34"/>
      <c r="B114" s="35"/>
      <c r="C114" s="23" t="s">
        <v>114</v>
      </c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7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>
      <c r="A116" s="34"/>
      <c r="B116" s="35"/>
      <c r="C116" s="29" t="s">
        <v>16</v>
      </c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>
      <c r="A117" s="34"/>
      <c r="B117" s="35"/>
      <c r="C117" s="36"/>
      <c r="D117" s="36"/>
      <c r="E117" s="318" t="str">
        <f>E7</f>
        <v>SŠ automobilní Holice - hospodaření se srážkovými vodami</v>
      </c>
      <c r="F117" s="319"/>
      <c r="G117" s="319"/>
      <c r="H117" s="319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>
      <c r="A118" s="34"/>
      <c r="B118" s="35"/>
      <c r="C118" s="29" t="s">
        <v>96</v>
      </c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>
      <c r="A119" s="34"/>
      <c r="B119" s="35"/>
      <c r="C119" s="36"/>
      <c r="D119" s="36"/>
      <c r="E119" s="270" t="str">
        <f>E9</f>
        <v>SO 01 - Zpevněné plochy</v>
      </c>
      <c r="F119" s="320"/>
      <c r="G119" s="320"/>
      <c r="H119" s="320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7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>
      <c r="A121" s="34"/>
      <c r="B121" s="35"/>
      <c r="C121" s="29" t="s">
        <v>20</v>
      </c>
      <c r="D121" s="36"/>
      <c r="E121" s="36"/>
      <c r="F121" s="27" t="str">
        <f>F12</f>
        <v xml:space="preserve"> </v>
      </c>
      <c r="G121" s="36"/>
      <c r="H121" s="36"/>
      <c r="I121" s="117" t="s">
        <v>22</v>
      </c>
      <c r="J121" s="66" t="str">
        <f>IF(J12="","",J12)</f>
        <v>Vyplň údaj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7" customHeight="1">
      <c r="A122" s="34"/>
      <c r="B122" s="35"/>
      <c r="C122" s="36"/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15" customHeight="1">
      <c r="A123" s="34"/>
      <c r="B123" s="35"/>
      <c r="C123" s="29" t="s">
        <v>23</v>
      </c>
      <c r="D123" s="36"/>
      <c r="E123" s="36"/>
      <c r="F123" s="27" t="str">
        <f>E15</f>
        <v xml:space="preserve"> </v>
      </c>
      <c r="G123" s="36"/>
      <c r="H123" s="36"/>
      <c r="I123" s="117" t="s">
        <v>28</v>
      </c>
      <c r="J123" s="32" t="str">
        <f>E21</f>
        <v xml:space="preserve"> 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15" customHeight="1">
      <c r="A124" s="34"/>
      <c r="B124" s="35"/>
      <c r="C124" s="29" t="s">
        <v>26</v>
      </c>
      <c r="D124" s="36"/>
      <c r="E124" s="36"/>
      <c r="F124" s="27" t="str">
        <f>IF(E18="","",E18)</f>
        <v>Vyplň údaj</v>
      </c>
      <c r="G124" s="36"/>
      <c r="H124" s="36"/>
      <c r="I124" s="117" t="s">
        <v>30</v>
      </c>
      <c r="J124" s="32" t="str">
        <f>E24</f>
        <v xml:space="preserve"> 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25" customHeight="1">
      <c r="A125" s="34"/>
      <c r="B125" s="35"/>
      <c r="C125" s="36"/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>
      <c r="A126" s="175"/>
      <c r="B126" s="176"/>
      <c r="C126" s="177" t="s">
        <v>115</v>
      </c>
      <c r="D126" s="178" t="s">
        <v>57</v>
      </c>
      <c r="E126" s="178" t="s">
        <v>53</v>
      </c>
      <c r="F126" s="178" t="s">
        <v>54</v>
      </c>
      <c r="G126" s="178" t="s">
        <v>116</v>
      </c>
      <c r="H126" s="178" t="s">
        <v>117</v>
      </c>
      <c r="I126" s="179" t="s">
        <v>118</v>
      </c>
      <c r="J126" s="178" t="s">
        <v>100</v>
      </c>
      <c r="K126" s="180" t="s">
        <v>119</v>
      </c>
      <c r="L126" s="181"/>
      <c r="M126" s="75" t="s">
        <v>1</v>
      </c>
      <c r="N126" s="76" t="s">
        <v>36</v>
      </c>
      <c r="O126" s="76" t="s">
        <v>120</v>
      </c>
      <c r="P126" s="76" t="s">
        <v>121</v>
      </c>
      <c r="Q126" s="76" t="s">
        <v>122</v>
      </c>
      <c r="R126" s="76" t="s">
        <v>123</v>
      </c>
      <c r="S126" s="76" t="s">
        <v>124</v>
      </c>
      <c r="T126" s="77" t="s">
        <v>125</v>
      </c>
      <c r="U126" s="175"/>
      <c r="V126" s="175"/>
      <c r="W126" s="175"/>
      <c r="X126" s="175"/>
      <c r="Y126" s="175"/>
      <c r="Z126" s="175"/>
      <c r="AA126" s="175"/>
      <c r="AB126" s="175"/>
      <c r="AC126" s="175"/>
      <c r="AD126" s="175"/>
      <c r="AE126" s="175"/>
    </row>
    <row r="127" spans="1:63" s="2" customFormat="1" ht="22.75" customHeight="1">
      <c r="A127" s="34"/>
      <c r="B127" s="35"/>
      <c r="C127" s="82" t="s">
        <v>126</v>
      </c>
      <c r="D127" s="36"/>
      <c r="E127" s="36"/>
      <c r="F127" s="36"/>
      <c r="G127" s="36"/>
      <c r="H127" s="36"/>
      <c r="I127" s="115"/>
      <c r="J127" s="182">
        <f>BK127</f>
        <v>0</v>
      </c>
      <c r="K127" s="36"/>
      <c r="L127" s="39"/>
      <c r="M127" s="78"/>
      <c r="N127" s="183"/>
      <c r="O127" s="79"/>
      <c r="P127" s="184">
        <f>P128+P342</f>
        <v>0</v>
      </c>
      <c r="Q127" s="79"/>
      <c r="R127" s="184">
        <f>R128+R342</f>
        <v>544.65847553000003</v>
      </c>
      <c r="S127" s="79"/>
      <c r="T127" s="185">
        <f>T128+T342</f>
        <v>1620.2964000000002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71</v>
      </c>
      <c r="AU127" s="17" t="s">
        <v>102</v>
      </c>
      <c r="BK127" s="186">
        <f>BK128+BK342</f>
        <v>0</v>
      </c>
    </row>
    <row r="128" spans="1:63" s="12" customFormat="1" ht="25.9" customHeight="1">
      <c r="B128" s="187"/>
      <c r="C128" s="188"/>
      <c r="D128" s="189" t="s">
        <v>71</v>
      </c>
      <c r="E128" s="190" t="s">
        <v>127</v>
      </c>
      <c r="F128" s="190" t="s">
        <v>128</v>
      </c>
      <c r="G128" s="188"/>
      <c r="H128" s="188"/>
      <c r="I128" s="191"/>
      <c r="J128" s="192">
        <f>BK128</f>
        <v>0</v>
      </c>
      <c r="K128" s="188"/>
      <c r="L128" s="193"/>
      <c r="M128" s="194"/>
      <c r="N128" s="195"/>
      <c r="O128" s="195"/>
      <c r="P128" s="196">
        <f>P129+P240+P263+P271+P293+P318+P328+P339</f>
        <v>0</v>
      </c>
      <c r="Q128" s="195"/>
      <c r="R128" s="196">
        <f>R129+R240+R263+R271+R293+R318+R328+R339</f>
        <v>544.55879553</v>
      </c>
      <c r="S128" s="195"/>
      <c r="T128" s="197">
        <f>T129+T240+T263+T271+T293+T318+T328+T339</f>
        <v>1620.2964000000002</v>
      </c>
      <c r="AR128" s="198" t="s">
        <v>80</v>
      </c>
      <c r="AT128" s="199" t="s">
        <v>71</v>
      </c>
      <c r="AU128" s="199" t="s">
        <v>72</v>
      </c>
      <c r="AY128" s="198" t="s">
        <v>129</v>
      </c>
      <c r="BK128" s="200">
        <f>BK129+BK240+BK263+BK271+BK293+BK318+BK328+BK339</f>
        <v>0</v>
      </c>
    </row>
    <row r="129" spans="1:65" s="12" customFormat="1" ht="22.75" customHeight="1">
      <c r="B129" s="187"/>
      <c r="C129" s="188"/>
      <c r="D129" s="189" t="s">
        <v>71</v>
      </c>
      <c r="E129" s="201" t="s">
        <v>80</v>
      </c>
      <c r="F129" s="201" t="s">
        <v>130</v>
      </c>
      <c r="G129" s="188"/>
      <c r="H129" s="188"/>
      <c r="I129" s="191"/>
      <c r="J129" s="202">
        <f>BK129</f>
        <v>0</v>
      </c>
      <c r="K129" s="188"/>
      <c r="L129" s="193"/>
      <c r="M129" s="194"/>
      <c r="N129" s="195"/>
      <c r="O129" s="195"/>
      <c r="P129" s="196">
        <f>SUM(P130:P239)</f>
        <v>0</v>
      </c>
      <c r="Q129" s="195"/>
      <c r="R129" s="196">
        <f>SUM(R130:R239)</f>
        <v>62.541262499999995</v>
      </c>
      <c r="S129" s="195"/>
      <c r="T129" s="197">
        <f>SUM(T130:T239)</f>
        <v>1620.2964000000002</v>
      </c>
      <c r="AR129" s="198" t="s">
        <v>80</v>
      </c>
      <c r="AT129" s="199" t="s">
        <v>71</v>
      </c>
      <c r="AU129" s="199" t="s">
        <v>80</v>
      </c>
      <c r="AY129" s="198" t="s">
        <v>129</v>
      </c>
      <c r="BK129" s="200">
        <f>SUM(BK130:BK239)</f>
        <v>0</v>
      </c>
    </row>
    <row r="130" spans="1:65" s="2" customFormat="1" ht="21.75" customHeight="1">
      <c r="A130" s="34"/>
      <c r="B130" s="35"/>
      <c r="C130" s="203" t="s">
        <v>80</v>
      </c>
      <c r="D130" s="203" t="s">
        <v>131</v>
      </c>
      <c r="E130" s="204" t="s">
        <v>132</v>
      </c>
      <c r="F130" s="205" t="s">
        <v>133</v>
      </c>
      <c r="G130" s="206" t="s">
        <v>134</v>
      </c>
      <c r="H130" s="207">
        <v>7.3</v>
      </c>
      <c r="I130" s="208">
        <v>0</v>
      </c>
      <c r="J130" s="209">
        <f>ROUND(I130*H130,2)</f>
        <v>0</v>
      </c>
      <c r="K130" s="205" t="s">
        <v>135</v>
      </c>
      <c r="L130" s="39"/>
      <c r="M130" s="210" t="s">
        <v>1</v>
      </c>
      <c r="N130" s="211" t="s">
        <v>37</v>
      </c>
      <c r="O130" s="71"/>
      <c r="P130" s="212">
        <f>O130*H130</f>
        <v>0</v>
      </c>
      <c r="Q130" s="212">
        <v>0</v>
      </c>
      <c r="R130" s="212">
        <f>Q130*H130</f>
        <v>0</v>
      </c>
      <c r="S130" s="212">
        <v>0.41699999999999998</v>
      </c>
      <c r="T130" s="213">
        <f>S130*H130</f>
        <v>3.0440999999999998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4" t="s">
        <v>136</v>
      </c>
      <c r="AT130" s="214" t="s">
        <v>131</v>
      </c>
      <c r="AU130" s="214" t="s">
        <v>82</v>
      </c>
      <c r="AY130" s="17" t="s">
        <v>129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7" t="s">
        <v>80</v>
      </c>
      <c r="BK130" s="215">
        <f>ROUND(I130*H130,2)</f>
        <v>0</v>
      </c>
      <c r="BL130" s="17" t="s">
        <v>136</v>
      </c>
      <c r="BM130" s="214" t="s">
        <v>82</v>
      </c>
    </row>
    <row r="131" spans="1:65" s="2" customFormat="1" ht="36">
      <c r="A131" s="34"/>
      <c r="B131" s="35"/>
      <c r="C131" s="36"/>
      <c r="D131" s="216" t="s">
        <v>137</v>
      </c>
      <c r="E131" s="36"/>
      <c r="F131" s="217" t="s">
        <v>138</v>
      </c>
      <c r="G131" s="36"/>
      <c r="H131" s="36"/>
      <c r="I131" s="115"/>
      <c r="J131" s="36"/>
      <c r="K131" s="36"/>
      <c r="L131" s="39"/>
      <c r="M131" s="218"/>
      <c r="N131" s="21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137</v>
      </c>
      <c r="AU131" s="17" t="s">
        <v>82</v>
      </c>
    </row>
    <row r="132" spans="1:65" s="13" customFormat="1" ht="10">
      <c r="B132" s="220"/>
      <c r="C132" s="221"/>
      <c r="D132" s="216" t="s">
        <v>139</v>
      </c>
      <c r="E132" s="222" t="s">
        <v>1</v>
      </c>
      <c r="F132" s="223" t="s">
        <v>140</v>
      </c>
      <c r="G132" s="221"/>
      <c r="H132" s="224">
        <v>7.3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139</v>
      </c>
      <c r="AU132" s="230" t="s">
        <v>82</v>
      </c>
      <c r="AV132" s="13" t="s">
        <v>82</v>
      </c>
      <c r="AW132" s="13" t="s">
        <v>29</v>
      </c>
      <c r="AX132" s="13" t="s">
        <v>72</v>
      </c>
      <c r="AY132" s="230" t="s">
        <v>129</v>
      </c>
    </row>
    <row r="133" spans="1:65" s="14" customFormat="1" ht="10">
      <c r="B133" s="231"/>
      <c r="C133" s="232"/>
      <c r="D133" s="216" t="s">
        <v>139</v>
      </c>
      <c r="E133" s="233" t="s">
        <v>1</v>
      </c>
      <c r="F133" s="234" t="s">
        <v>141</v>
      </c>
      <c r="G133" s="232"/>
      <c r="H133" s="235">
        <v>7.3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139</v>
      </c>
      <c r="AU133" s="241" t="s">
        <v>82</v>
      </c>
      <c r="AV133" s="14" t="s">
        <v>136</v>
      </c>
      <c r="AW133" s="14" t="s">
        <v>29</v>
      </c>
      <c r="AX133" s="14" t="s">
        <v>80</v>
      </c>
      <c r="AY133" s="241" t="s">
        <v>129</v>
      </c>
    </row>
    <row r="134" spans="1:65" s="2" customFormat="1" ht="21.75" customHeight="1">
      <c r="A134" s="34"/>
      <c r="B134" s="35"/>
      <c r="C134" s="203" t="s">
        <v>82</v>
      </c>
      <c r="D134" s="203" t="s">
        <v>131</v>
      </c>
      <c r="E134" s="204" t="s">
        <v>142</v>
      </c>
      <c r="F134" s="205" t="s">
        <v>143</v>
      </c>
      <c r="G134" s="206" t="s">
        <v>134</v>
      </c>
      <c r="H134" s="207">
        <v>69.900000000000006</v>
      </c>
      <c r="I134" s="208">
        <v>0</v>
      </c>
      <c r="J134" s="209">
        <f>ROUND(I134*H134,2)</f>
        <v>0</v>
      </c>
      <c r="K134" s="205" t="s">
        <v>135</v>
      </c>
      <c r="L134" s="39"/>
      <c r="M134" s="210" t="s">
        <v>1</v>
      </c>
      <c r="N134" s="211" t="s">
        <v>37</v>
      </c>
      <c r="O134" s="71"/>
      <c r="P134" s="212">
        <f>O134*H134</f>
        <v>0</v>
      </c>
      <c r="Q134" s="212">
        <v>0</v>
      </c>
      <c r="R134" s="212">
        <f>Q134*H134</f>
        <v>0</v>
      </c>
      <c r="S134" s="212">
        <v>0.41699999999999998</v>
      </c>
      <c r="T134" s="213">
        <f>S134*H134</f>
        <v>29.148300000000003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4" t="s">
        <v>136</v>
      </c>
      <c r="AT134" s="214" t="s">
        <v>131</v>
      </c>
      <c r="AU134" s="214" t="s">
        <v>82</v>
      </c>
      <c r="AY134" s="17" t="s">
        <v>129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7" t="s">
        <v>80</v>
      </c>
      <c r="BK134" s="215">
        <f>ROUND(I134*H134,2)</f>
        <v>0</v>
      </c>
      <c r="BL134" s="17" t="s">
        <v>136</v>
      </c>
      <c r="BM134" s="214" t="s">
        <v>136</v>
      </c>
    </row>
    <row r="135" spans="1:65" s="2" customFormat="1" ht="36">
      <c r="A135" s="34"/>
      <c r="B135" s="35"/>
      <c r="C135" s="36"/>
      <c r="D135" s="216" t="s">
        <v>137</v>
      </c>
      <c r="E135" s="36"/>
      <c r="F135" s="217" t="s">
        <v>144</v>
      </c>
      <c r="G135" s="36"/>
      <c r="H135" s="36"/>
      <c r="I135" s="115"/>
      <c r="J135" s="36"/>
      <c r="K135" s="36"/>
      <c r="L135" s="39"/>
      <c r="M135" s="218"/>
      <c r="N135" s="219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137</v>
      </c>
      <c r="AU135" s="17" t="s">
        <v>82</v>
      </c>
    </row>
    <row r="136" spans="1:65" s="13" customFormat="1" ht="10">
      <c r="B136" s="220"/>
      <c r="C136" s="221"/>
      <c r="D136" s="216" t="s">
        <v>139</v>
      </c>
      <c r="E136" s="222" t="s">
        <v>1</v>
      </c>
      <c r="F136" s="223" t="s">
        <v>145</v>
      </c>
      <c r="G136" s="221"/>
      <c r="H136" s="224">
        <v>43.6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139</v>
      </c>
      <c r="AU136" s="230" t="s">
        <v>82</v>
      </c>
      <c r="AV136" s="13" t="s">
        <v>82</v>
      </c>
      <c r="AW136" s="13" t="s">
        <v>29</v>
      </c>
      <c r="AX136" s="13" t="s">
        <v>72</v>
      </c>
      <c r="AY136" s="230" t="s">
        <v>129</v>
      </c>
    </row>
    <row r="137" spans="1:65" s="13" customFormat="1" ht="10">
      <c r="B137" s="220"/>
      <c r="C137" s="221"/>
      <c r="D137" s="216" t="s">
        <v>139</v>
      </c>
      <c r="E137" s="222" t="s">
        <v>1</v>
      </c>
      <c r="F137" s="223" t="s">
        <v>146</v>
      </c>
      <c r="G137" s="221"/>
      <c r="H137" s="224">
        <v>26.3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139</v>
      </c>
      <c r="AU137" s="230" t="s">
        <v>82</v>
      </c>
      <c r="AV137" s="13" t="s">
        <v>82</v>
      </c>
      <c r="AW137" s="13" t="s">
        <v>29</v>
      </c>
      <c r="AX137" s="13" t="s">
        <v>72</v>
      </c>
      <c r="AY137" s="230" t="s">
        <v>129</v>
      </c>
    </row>
    <row r="138" spans="1:65" s="14" customFormat="1" ht="10">
      <c r="B138" s="231"/>
      <c r="C138" s="232"/>
      <c r="D138" s="216" t="s">
        <v>139</v>
      </c>
      <c r="E138" s="233" t="s">
        <v>1</v>
      </c>
      <c r="F138" s="234" t="s">
        <v>141</v>
      </c>
      <c r="G138" s="232"/>
      <c r="H138" s="235">
        <v>69.900000000000006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139</v>
      </c>
      <c r="AU138" s="241" t="s">
        <v>82</v>
      </c>
      <c r="AV138" s="14" t="s">
        <v>136</v>
      </c>
      <c r="AW138" s="14" t="s">
        <v>29</v>
      </c>
      <c r="AX138" s="14" t="s">
        <v>80</v>
      </c>
      <c r="AY138" s="241" t="s">
        <v>129</v>
      </c>
    </row>
    <row r="139" spans="1:65" s="2" customFormat="1" ht="21.75" customHeight="1">
      <c r="A139" s="34"/>
      <c r="B139" s="35"/>
      <c r="C139" s="203" t="s">
        <v>147</v>
      </c>
      <c r="D139" s="203" t="s">
        <v>131</v>
      </c>
      <c r="E139" s="204" t="s">
        <v>148</v>
      </c>
      <c r="F139" s="205" t="s">
        <v>149</v>
      </c>
      <c r="G139" s="206" t="s">
        <v>134</v>
      </c>
      <c r="H139" s="207">
        <v>1726.2</v>
      </c>
      <c r="I139" s="208">
        <v>0</v>
      </c>
      <c r="J139" s="209">
        <f>ROUND(I139*H139,2)</f>
        <v>0</v>
      </c>
      <c r="K139" s="205" t="s">
        <v>135</v>
      </c>
      <c r="L139" s="39"/>
      <c r="M139" s="210" t="s">
        <v>1</v>
      </c>
      <c r="N139" s="211" t="s">
        <v>37</v>
      </c>
      <c r="O139" s="71"/>
      <c r="P139" s="212">
        <f>O139*H139</f>
        <v>0</v>
      </c>
      <c r="Q139" s="212">
        <v>0</v>
      </c>
      <c r="R139" s="212">
        <f>Q139*H139</f>
        <v>0</v>
      </c>
      <c r="S139" s="212">
        <v>0.28999999999999998</v>
      </c>
      <c r="T139" s="213">
        <f>S139*H139</f>
        <v>500.59799999999996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136</v>
      </c>
      <c r="AT139" s="214" t="s">
        <v>131</v>
      </c>
      <c r="AU139" s="214" t="s">
        <v>82</v>
      </c>
      <c r="AY139" s="17" t="s">
        <v>129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7" t="s">
        <v>80</v>
      </c>
      <c r="BK139" s="215">
        <f>ROUND(I139*H139,2)</f>
        <v>0</v>
      </c>
      <c r="BL139" s="17" t="s">
        <v>136</v>
      </c>
      <c r="BM139" s="214" t="s">
        <v>150</v>
      </c>
    </row>
    <row r="140" spans="1:65" s="2" customFormat="1" ht="36">
      <c r="A140" s="34"/>
      <c r="B140" s="35"/>
      <c r="C140" s="36"/>
      <c r="D140" s="216" t="s">
        <v>137</v>
      </c>
      <c r="E140" s="36"/>
      <c r="F140" s="217" t="s">
        <v>151</v>
      </c>
      <c r="G140" s="36"/>
      <c r="H140" s="36"/>
      <c r="I140" s="115"/>
      <c r="J140" s="36"/>
      <c r="K140" s="36"/>
      <c r="L140" s="39"/>
      <c r="M140" s="218"/>
      <c r="N140" s="21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137</v>
      </c>
      <c r="AU140" s="17" t="s">
        <v>82</v>
      </c>
    </row>
    <row r="141" spans="1:65" s="2" customFormat="1" ht="21.75" customHeight="1">
      <c r="A141" s="34"/>
      <c r="B141" s="35"/>
      <c r="C141" s="203" t="s">
        <v>136</v>
      </c>
      <c r="D141" s="203" t="s">
        <v>131</v>
      </c>
      <c r="E141" s="204" t="s">
        <v>152</v>
      </c>
      <c r="F141" s="205" t="s">
        <v>153</v>
      </c>
      <c r="G141" s="206" t="s">
        <v>134</v>
      </c>
      <c r="H141" s="207">
        <v>1726.2</v>
      </c>
      <c r="I141" s="208">
        <v>0</v>
      </c>
      <c r="J141" s="209">
        <f>ROUND(I141*H141,2)</f>
        <v>0</v>
      </c>
      <c r="K141" s="205" t="s">
        <v>135</v>
      </c>
      <c r="L141" s="39"/>
      <c r="M141" s="210" t="s">
        <v>1</v>
      </c>
      <c r="N141" s="211" t="s">
        <v>37</v>
      </c>
      <c r="O141" s="71"/>
      <c r="P141" s="212">
        <f>O141*H141</f>
        <v>0</v>
      </c>
      <c r="Q141" s="212">
        <v>0</v>
      </c>
      <c r="R141" s="212">
        <f>Q141*H141</f>
        <v>0</v>
      </c>
      <c r="S141" s="212">
        <v>0.63</v>
      </c>
      <c r="T141" s="213">
        <f>S141*H141</f>
        <v>1087.5060000000001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4" t="s">
        <v>136</v>
      </c>
      <c r="AT141" s="214" t="s">
        <v>131</v>
      </c>
      <c r="AU141" s="214" t="s">
        <v>82</v>
      </c>
      <c r="AY141" s="17" t="s">
        <v>129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7" t="s">
        <v>80</v>
      </c>
      <c r="BK141" s="215">
        <f>ROUND(I141*H141,2)</f>
        <v>0</v>
      </c>
      <c r="BL141" s="17" t="s">
        <v>136</v>
      </c>
      <c r="BM141" s="214" t="s">
        <v>154</v>
      </c>
    </row>
    <row r="142" spans="1:65" s="2" customFormat="1" ht="36">
      <c r="A142" s="34"/>
      <c r="B142" s="35"/>
      <c r="C142" s="36"/>
      <c r="D142" s="216" t="s">
        <v>137</v>
      </c>
      <c r="E142" s="36"/>
      <c r="F142" s="217" t="s">
        <v>155</v>
      </c>
      <c r="G142" s="36"/>
      <c r="H142" s="36"/>
      <c r="I142" s="115"/>
      <c r="J142" s="36"/>
      <c r="K142" s="36"/>
      <c r="L142" s="39"/>
      <c r="M142" s="218"/>
      <c r="N142" s="219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137</v>
      </c>
      <c r="AU142" s="17" t="s">
        <v>82</v>
      </c>
    </row>
    <row r="143" spans="1:65" s="13" customFormat="1" ht="10">
      <c r="B143" s="220"/>
      <c r="C143" s="221"/>
      <c r="D143" s="216" t="s">
        <v>139</v>
      </c>
      <c r="E143" s="222" t="s">
        <v>1</v>
      </c>
      <c r="F143" s="223" t="s">
        <v>156</v>
      </c>
      <c r="G143" s="221"/>
      <c r="H143" s="224">
        <v>283.39999999999998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139</v>
      </c>
      <c r="AU143" s="230" t="s">
        <v>82</v>
      </c>
      <c r="AV143" s="13" t="s">
        <v>82</v>
      </c>
      <c r="AW143" s="13" t="s">
        <v>29</v>
      </c>
      <c r="AX143" s="13" t="s">
        <v>72</v>
      </c>
      <c r="AY143" s="230" t="s">
        <v>129</v>
      </c>
    </row>
    <row r="144" spans="1:65" s="13" customFormat="1" ht="10">
      <c r="B144" s="220"/>
      <c r="C144" s="221"/>
      <c r="D144" s="216" t="s">
        <v>139</v>
      </c>
      <c r="E144" s="222" t="s">
        <v>1</v>
      </c>
      <c r="F144" s="223" t="s">
        <v>157</v>
      </c>
      <c r="G144" s="221"/>
      <c r="H144" s="224">
        <v>496.8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139</v>
      </c>
      <c r="AU144" s="230" t="s">
        <v>82</v>
      </c>
      <c r="AV144" s="13" t="s">
        <v>82</v>
      </c>
      <c r="AW144" s="13" t="s">
        <v>29</v>
      </c>
      <c r="AX144" s="13" t="s">
        <v>72</v>
      </c>
      <c r="AY144" s="230" t="s">
        <v>129</v>
      </c>
    </row>
    <row r="145" spans="1:65" s="13" customFormat="1" ht="10">
      <c r="B145" s="220"/>
      <c r="C145" s="221"/>
      <c r="D145" s="216" t="s">
        <v>139</v>
      </c>
      <c r="E145" s="222" t="s">
        <v>1</v>
      </c>
      <c r="F145" s="223" t="s">
        <v>158</v>
      </c>
      <c r="G145" s="221"/>
      <c r="H145" s="224">
        <v>648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139</v>
      </c>
      <c r="AU145" s="230" t="s">
        <v>82</v>
      </c>
      <c r="AV145" s="13" t="s">
        <v>82</v>
      </c>
      <c r="AW145" s="13" t="s">
        <v>29</v>
      </c>
      <c r="AX145" s="13" t="s">
        <v>72</v>
      </c>
      <c r="AY145" s="230" t="s">
        <v>129</v>
      </c>
    </row>
    <row r="146" spans="1:65" s="13" customFormat="1" ht="10">
      <c r="B146" s="220"/>
      <c r="C146" s="221"/>
      <c r="D146" s="216" t="s">
        <v>139</v>
      </c>
      <c r="E146" s="222" t="s">
        <v>1</v>
      </c>
      <c r="F146" s="223" t="s">
        <v>159</v>
      </c>
      <c r="G146" s="221"/>
      <c r="H146" s="224">
        <v>298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139</v>
      </c>
      <c r="AU146" s="230" t="s">
        <v>82</v>
      </c>
      <c r="AV146" s="13" t="s">
        <v>82</v>
      </c>
      <c r="AW146" s="13" t="s">
        <v>29</v>
      </c>
      <c r="AX146" s="13" t="s">
        <v>72</v>
      </c>
      <c r="AY146" s="230" t="s">
        <v>129</v>
      </c>
    </row>
    <row r="147" spans="1:65" s="14" customFormat="1" ht="10">
      <c r="B147" s="231"/>
      <c r="C147" s="232"/>
      <c r="D147" s="216" t="s">
        <v>139</v>
      </c>
      <c r="E147" s="233" t="s">
        <v>1</v>
      </c>
      <c r="F147" s="234" t="s">
        <v>141</v>
      </c>
      <c r="G147" s="232"/>
      <c r="H147" s="235">
        <v>1726.2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139</v>
      </c>
      <c r="AU147" s="241" t="s">
        <v>82</v>
      </c>
      <c r="AV147" s="14" t="s">
        <v>136</v>
      </c>
      <c r="AW147" s="14" t="s">
        <v>29</v>
      </c>
      <c r="AX147" s="14" t="s">
        <v>80</v>
      </c>
      <c r="AY147" s="241" t="s">
        <v>129</v>
      </c>
    </row>
    <row r="148" spans="1:65" s="2" customFormat="1" ht="21.75" customHeight="1">
      <c r="A148" s="34"/>
      <c r="B148" s="35"/>
      <c r="C148" s="203" t="s">
        <v>160</v>
      </c>
      <c r="D148" s="203" t="s">
        <v>131</v>
      </c>
      <c r="E148" s="204" t="s">
        <v>161</v>
      </c>
      <c r="F148" s="205" t="s">
        <v>162</v>
      </c>
      <c r="G148" s="206" t="s">
        <v>163</v>
      </c>
      <c r="H148" s="207">
        <v>215.64</v>
      </c>
      <c r="I148" s="208">
        <v>0</v>
      </c>
      <c r="J148" s="209">
        <f>ROUND(I148*H148,2)</f>
        <v>0</v>
      </c>
      <c r="K148" s="205" t="s">
        <v>135</v>
      </c>
      <c r="L148" s="39"/>
      <c r="M148" s="210" t="s">
        <v>1</v>
      </c>
      <c r="N148" s="211" t="s">
        <v>37</v>
      </c>
      <c r="O148" s="71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4" t="s">
        <v>136</v>
      </c>
      <c r="AT148" s="214" t="s">
        <v>131</v>
      </c>
      <c r="AU148" s="214" t="s">
        <v>82</v>
      </c>
      <c r="AY148" s="17" t="s">
        <v>129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7" t="s">
        <v>80</v>
      </c>
      <c r="BK148" s="215">
        <f>ROUND(I148*H148,2)</f>
        <v>0</v>
      </c>
      <c r="BL148" s="17" t="s">
        <v>136</v>
      </c>
      <c r="BM148" s="214" t="s">
        <v>164</v>
      </c>
    </row>
    <row r="149" spans="1:65" s="2" customFormat="1" ht="18">
      <c r="A149" s="34"/>
      <c r="B149" s="35"/>
      <c r="C149" s="36"/>
      <c r="D149" s="216" t="s">
        <v>137</v>
      </c>
      <c r="E149" s="36"/>
      <c r="F149" s="217" t="s">
        <v>165</v>
      </c>
      <c r="G149" s="36"/>
      <c r="H149" s="36"/>
      <c r="I149" s="115"/>
      <c r="J149" s="36"/>
      <c r="K149" s="36"/>
      <c r="L149" s="39"/>
      <c r="M149" s="218"/>
      <c r="N149" s="219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137</v>
      </c>
      <c r="AU149" s="17" t="s">
        <v>82</v>
      </c>
    </row>
    <row r="150" spans="1:65" s="2" customFormat="1" ht="18">
      <c r="A150" s="34"/>
      <c r="B150" s="35"/>
      <c r="C150" s="36"/>
      <c r="D150" s="216" t="s">
        <v>166</v>
      </c>
      <c r="E150" s="36"/>
      <c r="F150" s="242" t="s">
        <v>167</v>
      </c>
      <c r="G150" s="36"/>
      <c r="H150" s="36"/>
      <c r="I150" s="115"/>
      <c r="J150" s="36"/>
      <c r="K150" s="36"/>
      <c r="L150" s="39"/>
      <c r="M150" s="218"/>
      <c r="N150" s="219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166</v>
      </c>
      <c r="AU150" s="17" t="s">
        <v>82</v>
      </c>
    </row>
    <row r="151" spans="1:65" s="13" customFormat="1" ht="10">
      <c r="B151" s="220"/>
      <c r="C151" s="221"/>
      <c r="D151" s="216" t="s">
        <v>139</v>
      </c>
      <c r="E151" s="222" t="s">
        <v>1</v>
      </c>
      <c r="F151" s="223" t="s">
        <v>168</v>
      </c>
      <c r="G151" s="221"/>
      <c r="H151" s="224">
        <v>56.68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139</v>
      </c>
      <c r="AU151" s="230" t="s">
        <v>82</v>
      </c>
      <c r="AV151" s="13" t="s">
        <v>82</v>
      </c>
      <c r="AW151" s="13" t="s">
        <v>29</v>
      </c>
      <c r="AX151" s="13" t="s">
        <v>72</v>
      </c>
      <c r="AY151" s="230" t="s">
        <v>129</v>
      </c>
    </row>
    <row r="152" spans="1:65" s="13" customFormat="1" ht="10">
      <c r="B152" s="220"/>
      <c r="C152" s="221"/>
      <c r="D152" s="216" t="s">
        <v>139</v>
      </c>
      <c r="E152" s="222" t="s">
        <v>1</v>
      </c>
      <c r="F152" s="223" t="s">
        <v>169</v>
      </c>
      <c r="G152" s="221"/>
      <c r="H152" s="224">
        <v>99.36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139</v>
      </c>
      <c r="AU152" s="230" t="s">
        <v>82</v>
      </c>
      <c r="AV152" s="13" t="s">
        <v>82</v>
      </c>
      <c r="AW152" s="13" t="s">
        <v>29</v>
      </c>
      <c r="AX152" s="13" t="s">
        <v>72</v>
      </c>
      <c r="AY152" s="230" t="s">
        <v>129</v>
      </c>
    </row>
    <row r="153" spans="1:65" s="13" customFormat="1" ht="10">
      <c r="B153" s="220"/>
      <c r="C153" s="221"/>
      <c r="D153" s="216" t="s">
        <v>139</v>
      </c>
      <c r="E153" s="222" t="s">
        <v>1</v>
      </c>
      <c r="F153" s="223" t="s">
        <v>170</v>
      </c>
      <c r="G153" s="221"/>
      <c r="H153" s="224">
        <v>59.6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139</v>
      </c>
      <c r="AU153" s="230" t="s">
        <v>82</v>
      </c>
      <c r="AV153" s="13" t="s">
        <v>82</v>
      </c>
      <c r="AW153" s="13" t="s">
        <v>29</v>
      </c>
      <c r="AX153" s="13" t="s">
        <v>72</v>
      </c>
      <c r="AY153" s="230" t="s">
        <v>129</v>
      </c>
    </row>
    <row r="154" spans="1:65" s="14" customFormat="1" ht="10">
      <c r="B154" s="231"/>
      <c r="C154" s="232"/>
      <c r="D154" s="216" t="s">
        <v>139</v>
      </c>
      <c r="E154" s="233" t="s">
        <v>1</v>
      </c>
      <c r="F154" s="234" t="s">
        <v>141</v>
      </c>
      <c r="G154" s="232"/>
      <c r="H154" s="235">
        <v>215.64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139</v>
      </c>
      <c r="AU154" s="241" t="s">
        <v>82</v>
      </c>
      <c r="AV154" s="14" t="s">
        <v>136</v>
      </c>
      <c r="AW154" s="14" t="s">
        <v>29</v>
      </c>
      <c r="AX154" s="14" t="s">
        <v>80</v>
      </c>
      <c r="AY154" s="241" t="s">
        <v>129</v>
      </c>
    </row>
    <row r="155" spans="1:65" s="2" customFormat="1" ht="21.75" customHeight="1">
      <c r="A155" s="34"/>
      <c r="B155" s="35"/>
      <c r="C155" s="203" t="s">
        <v>150</v>
      </c>
      <c r="D155" s="203" t="s">
        <v>131</v>
      </c>
      <c r="E155" s="204" t="s">
        <v>171</v>
      </c>
      <c r="F155" s="205" t="s">
        <v>172</v>
      </c>
      <c r="G155" s="206" t="s">
        <v>163</v>
      </c>
      <c r="H155" s="207">
        <v>129.6</v>
      </c>
      <c r="I155" s="208">
        <v>0</v>
      </c>
      <c r="J155" s="209">
        <f>ROUND(I155*H155,2)</f>
        <v>0</v>
      </c>
      <c r="K155" s="205" t="s">
        <v>135</v>
      </c>
      <c r="L155" s="39"/>
      <c r="M155" s="210" t="s">
        <v>1</v>
      </c>
      <c r="N155" s="211" t="s">
        <v>37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136</v>
      </c>
      <c r="AT155" s="214" t="s">
        <v>131</v>
      </c>
      <c r="AU155" s="214" t="s">
        <v>82</v>
      </c>
      <c r="AY155" s="17" t="s">
        <v>129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80</v>
      </c>
      <c r="BK155" s="215">
        <f>ROUND(I155*H155,2)</f>
        <v>0</v>
      </c>
      <c r="BL155" s="17" t="s">
        <v>136</v>
      </c>
      <c r="BM155" s="214" t="s">
        <v>173</v>
      </c>
    </row>
    <row r="156" spans="1:65" s="2" customFormat="1" ht="18">
      <c r="A156" s="34"/>
      <c r="B156" s="35"/>
      <c r="C156" s="36"/>
      <c r="D156" s="216" t="s">
        <v>137</v>
      </c>
      <c r="E156" s="36"/>
      <c r="F156" s="217" t="s">
        <v>174</v>
      </c>
      <c r="G156" s="36"/>
      <c r="H156" s="36"/>
      <c r="I156" s="115"/>
      <c r="J156" s="36"/>
      <c r="K156" s="36"/>
      <c r="L156" s="39"/>
      <c r="M156" s="218"/>
      <c r="N156" s="219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137</v>
      </c>
      <c r="AU156" s="17" t="s">
        <v>82</v>
      </c>
    </row>
    <row r="157" spans="1:65" s="2" customFormat="1" ht="18">
      <c r="A157" s="34"/>
      <c r="B157" s="35"/>
      <c r="C157" s="36"/>
      <c r="D157" s="216" t="s">
        <v>166</v>
      </c>
      <c r="E157" s="36"/>
      <c r="F157" s="242" t="s">
        <v>167</v>
      </c>
      <c r="G157" s="36"/>
      <c r="H157" s="36"/>
      <c r="I157" s="115"/>
      <c r="J157" s="36"/>
      <c r="K157" s="36"/>
      <c r="L157" s="39"/>
      <c r="M157" s="218"/>
      <c r="N157" s="219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166</v>
      </c>
      <c r="AU157" s="17" t="s">
        <v>82</v>
      </c>
    </row>
    <row r="158" spans="1:65" s="13" customFormat="1" ht="10">
      <c r="B158" s="220"/>
      <c r="C158" s="221"/>
      <c r="D158" s="216" t="s">
        <v>139</v>
      </c>
      <c r="E158" s="222" t="s">
        <v>1</v>
      </c>
      <c r="F158" s="223" t="s">
        <v>175</v>
      </c>
      <c r="G158" s="221"/>
      <c r="H158" s="224">
        <v>129.6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139</v>
      </c>
      <c r="AU158" s="230" t="s">
        <v>82</v>
      </c>
      <c r="AV158" s="13" t="s">
        <v>82</v>
      </c>
      <c r="AW158" s="13" t="s">
        <v>29</v>
      </c>
      <c r="AX158" s="13" t="s">
        <v>72</v>
      </c>
      <c r="AY158" s="230" t="s">
        <v>129</v>
      </c>
    </row>
    <row r="159" spans="1:65" s="14" customFormat="1" ht="10">
      <c r="B159" s="231"/>
      <c r="C159" s="232"/>
      <c r="D159" s="216" t="s">
        <v>139</v>
      </c>
      <c r="E159" s="233" t="s">
        <v>1</v>
      </c>
      <c r="F159" s="234" t="s">
        <v>141</v>
      </c>
      <c r="G159" s="232"/>
      <c r="H159" s="235">
        <v>129.6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AT159" s="241" t="s">
        <v>139</v>
      </c>
      <c r="AU159" s="241" t="s">
        <v>82</v>
      </c>
      <c r="AV159" s="14" t="s">
        <v>136</v>
      </c>
      <c r="AW159" s="14" t="s">
        <v>29</v>
      </c>
      <c r="AX159" s="14" t="s">
        <v>80</v>
      </c>
      <c r="AY159" s="241" t="s">
        <v>129</v>
      </c>
    </row>
    <row r="160" spans="1:65" s="2" customFormat="1" ht="21.75" customHeight="1">
      <c r="A160" s="34"/>
      <c r="B160" s="35"/>
      <c r="C160" s="203" t="s">
        <v>176</v>
      </c>
      <c r="D160" s="203" t="s">
        <v>131</v>
      </c>
      <c r="E160" s="204" t="s">
        <v>177</v>
      </c>
      <c r="F160" s="205" t="s">
        <v>178</v>
      </c>
      <c r="G160" s="206" t="s">
        <v>163</v>
      </c>
      <c r="H160" s="207">
        <v>511.01</v>
      </c>
      <c r="I160" s="208">
        <v>0</v>
      </c>
      <c r="J160" s="209">
        <f>ROUND(I160*H160,2)</f>
        <v>0</v>
      </c>
      <c r="K160" s="205" t="s">
        <v>135</v>
      </c>
      <c r="L160" s="39"/>
      <c r="M160" s="210" t="s">
        <v>1</v>
      </c>
      <c r="N160" s="211" t="s">
        <v>37</v>
      </c>
      <c r="O160" s="71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4" t="s">
        <v>136</v>
      </c>
      <c r="AT160" s="214" t="s">
        <v>131</v>
      </c>
      <c r="AU160" s="214" t="s">
        <v>82</v>
      </c>
      <c r="AY160" s="17" t="s">
        <v>129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7" t="s">
        <v>80</v>
      </c>
      <c r="BK160" s="215">
        <f>ROUND(I160*H160,2)</f>
        <v>0</v>
      </c>
      <c r="BL160" s="17" t="s">
        <v>136</v>
      </c>
      <c r="BM160" s="214" t="s">
        <v>179</v>
      </c>
    </row>
    <row r="161" spans="1:65" s="2" customFormat="1" ht="27">
      <c r="A161" s="34"/>
      <c r="B161" s="35"/>
      <c r="C161" s="36"/>
      <c r="D161" s="216" t="s">
        <v>137</v>
      </c>
      <c r="E161" s="36"/>
      <c r="F161" s="217" t="s">
        <v>180</v>
      </c>
      <c r="G161" s="36"/>
      <c r="H161" s="36"/>
      <c r="I161" s="115"/>
      <c r="J161" s="36"/>
      <c r="K161" s="36"/>
      <c r="L161" s="39"/>
      <c r="M161" s="218"/>
      <c r="N161" s="219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137</v>
      </c>
      <c r="AU161" s="17" t="s">
        <v>82</v>
      </c>
    </row>
    <row r="162" spans="1:65" s="13" customFormat="1" ht="10">
      <c r="B162" s="220"/>
      <c r="C162" s="221"/>
      <c r="D162" s="216" t="s">
        <v>139</v>
      </c>
      <c r="E162" s="222" t="s">
        <v>1</v>
      </c>
      <c r="F162" s="223" t="s">
        <v>181</v>
      </c>
      <c r="G162" s="221"/>
      <c r="H162" s="224">
        <v>345.24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139</v>
      </c>
      <c r="AU162" s="230" t="s">
        <v>82</v>
      </c>
      <c r="AV162" s="13" t="s">
        <v>82</v>
      </c>
      <c r="AW162" s="13" t="s">
        <v>29</v>
      </c>
      <c r="AX162" s="13" t="s">
        <v>72</v>
      </c>
      <c r="AY162" s="230" t="s">
        <v>129</v>
      </c>
    </row>
    <row r="163" spans="1:65" s="13" customFormat="1" ht="10">
      <c r="B163" s="220"/>
      <c r="C163" s="221"/>
      <c r="D163" s="216" t="s">
        <v>139</v>
      </c>
      <c r="E163" s="222" t="s">
        <v>1</v>
      </c>
      <c r="F163" s="223" t="s">
        <v>182</v>
      </c>
      <c r="G163" s="221"/>
      <c r="H163" s="224">
        <v>165.77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139</v>
      </c>
      <c r="AU163" s="230" t="s">
        <v>82</v>
      </c>
      <c r="AV163" s="13" t="s">
        <v>82</v>
      </c>
      <c r="AW163" s="13" t="s">
        <v>29</v>
      </c>
      <c r="AX163" s="13" t="s">
        <v>72</v>
      </c>
      <c r="AY163" s="230" t="s">
        <v>129</v>
      </c>
    </row>
    <row r="164" spans="1:65" s="14" customFormat="1" ht="10">
      <c r="B164" s="231"/>
      <c r="C164" s="232"/>
      <c r="D164" s="216" t="s">
        <v>139</v>
      </c>
      <c r="E164" s="233" t="s">
        <v>1</v>
      </c>
      <c r="F164" s="234" t="s">
        <v>141</v>
      </c>
      <c r="G164" s="232"/>
      <c r="H164" s="235">
        <v>511.01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139</v>
      </c>
      <c r="AU164" s="241" t="s">
        <v>82</v>
      </c>
      <c r="AV164" s="14" t="s">
        <v>136</v>
      </c>
      <c r="AW164" s="14" t="s">
        <v>29</v>
      </c>
      <c r="AX164" s="14" t="s">
        <v>80</v>
      </c>
      <c r="AY164" s="241" t="s">
        <v>129</v>
      </c>
    </row>
    <row r="165" spans="1:65" s="2" customFormat="1" ht="21.75" customHeight="1">
      <c r="A165" s="34"/>
      <c r="B165" s="35"/>
      <c r="C165" s="203" t="s">
        <v>154</v>
      </c>
      <c r="D165" s="203" t="s">
        <v>131</v>
      </c>
      <c r="E165" s="204" t="s">
        <v>183</v>
      </c>
      <c r="F165" s="205" t="s">
        <v>184</v>
      </c>
      <c r="G165" s="206" t="s">
        <v>163</v>
      </c>
      <c r="H165" s="207">
        <v>16.875</v>
      </c>
      <c r="I165" s="208">
        <v>0</v>
      </c>
      <c r="J165" s="209">
        <f>ROUND(I165*H165,2)</f>
        <v>0</v>
      </c>
      <c r="K165" s="205" t="s">
        <v>135</v>
      </c>
      <c r="L165" s="39"/>
      <c r="M165" s="210" t="s">
        <v>1</v>
      </c>
      <c r="N165" s="211" t="s">
        <v>37</v>
      </c>
      <c r="O165" s="71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4" t="s">
        <v>136</v>
      </c>
      <c r="AT165" s="214" t="s">
        <v>131</v>
      </c>
      <c r="AU165" s="214" t="s">
        <v>82</v>
      </c>
      <c r="AY165" s="17" t="s">
        <v>129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7" t="s">
        <v>80</v>
      </c>
      <c r="BK165" s="215">
        <f>ROUND(I165*H165,2)</f>
        <v>0</v>
      </c>
      <c r="BL165" s="17" t="s">
        <v>136</v>
      </c>
      <c r="BM165" s="214" t="s">
        <v>185</v>
      </c>
    </row>
    <row r="166" spans="1:65" s="2" customFormat="1" ht="18">
      <c r="A166" s="34"/>
      <c r="B166" s="35"/>
      <c r="C166" s="36"/>
      <c r="D166" s="216" t="s">
        <v>137</v>
      </c>
      <c r="E166" s="36"/>
      <c r="F166" s="217" t="s">
        <v>186</v>
      </c>
      <c r="G166" s="36"/>
      <c r="H166" s="36"/>
      <c r="I166" s="115"/>
      <c r="J166" s="36"/>
      <c r="K166" s="36"/>
      <c r="L166" s="39"/>
      <c r="M166" s="218"/>
      <c r="N166" s="219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137</v>
      </c>
      <c r="AU166" s="17" t="s">
        <v>82</v>
      </c>
    </row>
    <row r="167" spans="1:65" s="15" customFormat="1" ht="10">
      <c r="B167" s="243"/>
      <c r="C167" s="244"/>
      <c r="D167" s="216" t="s">
        <v>139</v>
      </c>
      <c r="E167" s="245" t="s">
        <v>1</v>
      </c>
      <c r="F167" s="246" t="s">
        <v>187</v>
      </c>
      <c r="G167" s="244"/>
      <c r="H167" s="245" t="s">
        <v>1</v>
      </c>
      <c r="I167" s="247"/>
      <c r="J167" s="244"/>
      <c r="K167" s="244"/>
      <c r="L167" s="248"/>
      <c r="M167" s="249"/>
      <c r="N167" s="250"/>
      <c r="O167" s="250"/>
      <c r="P167" s="250"/>
      <c r="Q167" s="250"/>
      <c r="R167" s="250"/>
      <c r="S167" s="250"/>
      <c r="T167" s="251"/>
      <c r="AT167" s="252" t="s">
        <v>139</v>
      </c>
      <c r="AU167" s="252" t="s">
        <v>82</v>
      </c>
      <c r="AV167" s="15" t="s">
        <v>80</v>
      </c>
      <c r="AW167" s="15" t="s">
        <v>29</v>
      </c>
      <c r="AX167" s="15" t="s">
        <v>72</v>
      </c>
      <c r="AY167" s="252" t="s">
        <v>129</v>
      </c>
    </row>
    <row r="168" spans="1:65" s="13" customFormat="1" ht="10">
      <c r="B168" s="220"/>
      <c r="C168" s="221"/>
      <c r="D168" s="216" t="s">
        <v>139</v>
      </c>
      <c r="E168" s="222" t="s">
        <v>1</v>
      </c>
      <c r="F168" s="223" t="s">
        <v>188</v>
      </c>
      <c r="G168" s="221"/>
      <c r="H168" s="224">
        <v>16.875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139</v>
      </c>
      <c r="AU168" s="230" t="s">
        <v>82</v>
      </c>
      <c r="AV168" s="13" t="s">
        <v>82</v>
      </c>
      <c r="AW168" s="13" t="s">
        <v>29</v>
      </c>
      <c r="AX168" s="13" t="s">
        <v>72</v>
      </c>
      <c r="AY168" s="230" t="s">
        <v>129</v>
      </c>
    </row>
    <row r="169" spans="1:65" s="14" customFormat="1" ht="10">
      <c r="B169" s="231"/>
      <c r="C169" s="232"/>
      <c r="D169" s="216" t="s">
        <v>139</v>
      </c>
      <c r="E169" s="233" t="s">
        <v>1</v>
      </c>
      <c r="F169" s="234" t="s">
        <v>141</v>
      </c>
      <c r="G169" s="232"/>
      <c r="H169" s="235">
        <v>16.875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139</v>
      </c>
      <c r="AU169" s="241" t="s">
        <v>82</v>
      </c>
      <c r="AV169" s="14" t="s">
        <v>136</v>
      </c>
      <c r="AW169" s="14" t="s">
        <v>29</v>
      </c>
      <c r="AX169" s="14" t="s">
        <v>80</v>
      </c>
      <c r="AY169" s="241" t="s">
        <v>129</v>
      </c>
    </row>
    <row r="170" spans="1:65" s="2" customFormat="1" ht="21.75" customHeight="1">
      <c r="A170" s="34"/>
      <c r="B170" s="35"/>
      <c r="C170" s="203" t="s">
        <v>189</v>
      </c>
      <c r="D170" s="203" t="s">
        <v>131</v>
      </c>
      <c r="E170" s="204" t="s">
        <v>190</v>
      </c>
      <c r="F170" s="205" t="s">
        <v>191</v>
      </c>
      <c r="G170" s="206" t="s">
        <v>163</v>
      </c>
      <c r="H170" s="207">
        <v>8.4380000000000006</v>
      </c>
      <c r="I170" s="208">
        <v>0</v>
      </c>
      <c r="J170" s="209">
        <f>ROUND(I170*H170,2)</f>
        <v>0</v>
      </c>
      <c r="K170" s="205" t="s">
        <v>135</v>
      </c>
      <c r="L170" s="39"/>
      <c r="M170" s="210" t="s">
        <v>1</v>
      </c>
      <c r="N170" s="211" t="s">
        <v>37</v>
      </c>
      <c r="O170" s="71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136</v>
      </c>
      <c r="AT170" s="214" t="s">
        <v>131</v>
      </c>
      <c r="AU170" s="214" t="s">
        <v>82</v>
      </c>
      <c r="AY170" s="17" t="s">
        <v>129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7" t="s">
        <v>80</v>
      </c>
      <c r="BK170" s="215">
        <f>ROUND(I170*H170,2)</f>
        <v>0</v>
      </c>
      <c r="BL170" s="17" t="s">
        <v>136</v>
      </c>
      <c r="BM170" s="214" t="s">
        <v>192</v>
      </c>
    </row>
    <row r="171" spans="1:65" s="2" customFormat="1" ht="27">
      <c r="A171" s="34"/>
      <c r="B171" s="35"/>
      <c r="C171" s="36"/>
      <c r="D171" s="216" t="s">
        <v>137</v>
      </c>
      <c r="E171" s="36"/>
      <c r="F171" s="217" t="s">
        <v>193</v>
      </c>
      <c r="G171" s="36"/>
      <c r="H171" s="36"/>
      <c r="I171" s="115"/>
      <c r="J171" s="36"/>
      <c r="K171" s="36"/>
      <c r="L171" s="39"/>
      <c r="M171" s="218"/>
      <c r="N171" s="219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137</v>
      </c>
      <c r="AU171" s="17" t="s">
        <v>82</v>
      </c>
    </row>
    <row r="172" spans="1:65" s="13" customFormat="1" ht="10">
      <c r="B172" s="220"/>
      <c r="C172" s="221"/>
      <c r="D172" s="216" t="s">
        <v>139</v>
      </c>
      <c r="E172" s="222" t="s">
        <v>1</v>
      </c>
      <c r="F172" s="223" t="s">
        <v>194</v>
      </c>
      <c r="G172" s="221"/>
      <c r="H172" s="224">
        <v>8.4380000000000006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139</v>
      </c>
      <c r="AU172" s="230" t="s">
        <v>82</v>
      </c>
      <c r="AV172" s="13" t="s">
        <v>82</v>
      </c>
      <c r="AW172" s="13" t="s">
        <v>29</v>
      </c>
      <c r="AX172" s="13" t="s">
        <v>72</v>
      </c>
      <c r="AY172" s="230" t="s">
        <v>129</v>
      </c>
    </row>
    <row r="173" spans="1:65" s="14" customFormat="1" ht="10">
      <c r="B173" s="231"/>
      <c r="C173" s="232"/>
      <c r="D173" s="216" t="s">
        <v>139</v>
      </c>
      <c r="E173" s="233" t="s">
        <v>1</v>
      </c>
      <c r="F173" s="234" t="s">
        <v>141</v>
      </c>
      <c r="G173" s="232"/>
      <c r="H173" s="235">
        <v>8.4380000000000006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AT173" s="241" t="s">
        <v>139</v>
      </c>
      <c r="AU173" s="241" t="s">
        <v>82</v>
      </c>
      <c r="AV173" s="14" t="s">
        <v>136</v>
      </c>
      <c r="AW173" s="14" t="s">
        <v>29</v>
      </c>
      <c r="AX173" s="14" t="s">
        <v>80</v>
      </c>
      <c r="AY173" s="241" t="s">
        <v>129</v>
      </c>
    </row>
    <row r="174" spans="1:65" s="2" customFormat="1" ht="21.75" customHeight="1">
      <c r="A174" s="34"/>
      <c r="B174" s="35"/>
      <c r="C174" s="203" t="s">
        <v>164</v>
      </c>
      <c r="D174" s="203" t="s">
        <v>131</v>
      </c>
      <c r="E174" s="204" t="s">
        <v>195</v>
      </c>
      <c r="F174" s="205" t="s">
        <v>196</v>
      </c>
      <c r="G174" s="206" t="s">
        <v>163</v>
      </c>
      <c r="H174" s="207">
        <v>16.872</v>
      </c>
      <c r="I174" s="208">
        <v>0</v>
      </c>
      <c r="J174" s="209">
        <f>ROUND(I174*H174,2)</f>
        <v>0</v>
      </c>
      <c r="K174" s="205" t="s">
        <v>135</v>
      </c>
      <c r="L174" s="39"/>
      <c r="M174" s="210" t="s">
        <v>1</v>
      </c>
      <c r="N174" s="211" t="s">
        <v>37</v>
      </c>
      <c r="O174" s="71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4" t="s">
        <v>136</v>
      </c>
      <c r="AT174" s="214" t="s">
        <v>131</v>
      </c>
      <c r="AU174" s="214" t="s">
        <v>82</v>
      </c>
      <c r="AY174" s="17" t="s">
        <v>129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7" t="s">
        <v>80</v>
      </c>
      <c r="BK174" s="215">
        <f>ROUND(I174*H174,2)</f>
        <v>0</v>
      </c>
      <c r="BL174" s="17" t="s">
        <v>136</v>
      </c>
      <c r="BM174" s="214" t="s">
        <v>197</v>
      </c>
    </row>
    <row r="175" spans="1:65" s="2" customFormat="1" ht="27">
      <c r="A175" s="34"/>
      <c r="B175" s="35"/>
      <c r="C175" s="36"/>
      <c r="D175" s="216" t="s">
        <v>137</v>
      </c>
      <c r="E175" s="36"/>
      <c r="F175" s="217" t="s">
        <v>198</v>
      </c>
      <c r="G175" s="36"/>
      <c r="H175" s="36"/>
      <c r="I175" s="115"/>
      <c r="J175" s="36"/>
      <c r="K175" s="36"/>
      <c r="L175" s="39"/>
      <c r="M175" s="218"/>
      <c r="N175" s="219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137</v>
      </c>
      <c r="AU175" s="17" t="s">
        <v>82</v>
      </c>
    </row>
    <row r="176" spans="1:65" s="15" customFormat="1" ht="10">
      <c r="B176" s="243"/>
      <c r="C176" s="244"/>
      <c r="D176" s="216" t="s">
        <v>139</v>
      </c>
      <c r="E176" s="245" t="s">
        <v>1</v>
      </c>
      <c r="F176" s="246" t="s">
        <v>199</v>
      </c>
      <c r="G176" s="244"/>
      <c r="H176" s="245" t="s">
        <v>1</v>
      </c>
      <c r="I176" s="247"/>
      <c r="J176" s="244"/>
      <c r="K176" s="244"/>
      <c r="L176" s="248"/>
      <c r="M176" s="249"/>
      <c r="N176" s="250"/>
      <c r="O176" s="250"/>
      <c r="P176" s="250"/>
      <c r="Q176" s="250"/>
      <c r="R176" s="250"/>
      <c r="S176" s="250"/>
      <c r="T176" s="251"/>
      <c r="AT176" s="252" t="s">
        <v>139</v>
      </c>
      <c r="AU176" s="252" t="s">
        <v>82</v>
      </c>
      <c r="AV176" s="15" t="s">
        <v>80</v>
      </c>
      <c r="AW176" s="15" t="s">
        <v>29</v>
      </c>
      <c r="AX176" s="15" t="s">
        <v>72</v>
      </c>
      <c r="AY176" s="252" t="s">
        <v>129</v>
      </c>
    </row>
    <row r="177" spans="1:65" s="13" customFormat="1" ht="10">
      <c r="B177" s="220"/>
      <c r="C177" s="221"/>
      <c r="D177" s="216" t="s">
        <v>139</v>
      </c>
      <c r="E177" s="222" t="s">
        <v>1</v>
      </c>
      <c r="F177" s="223" t="s">
        <v>200</v>
      </c>
      <c r="G177" s="221"/>
      <c r="H177" s="224">
        <v>1.026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139</v>
      </c>
      <c r="AU177" s="230" t="s">
        <v>82</v>
      </c>
      <c r="AV177" s="13" t="s">
        <v>82</v>
      </c>
      <c r="AW177" s="13" t="s">
        <v>29</v>
      </c>
      <c r="AX177" s="13" t="s">
        <v>72</v>
      </c>
      <c r="AY177" s="230" t="s">
        <v>129</v>
      </c>
    </row>
    <row r="178" spans="1:65" s="13" customFormat="1" ht="10">
      <c r="B178" s="220"/>
      <c r="C178" s="221"/>
      <c r="D178" s="216" t="s">
        <v>139</v>
      </c>
      <c r="E178" s="222" t="s">
        <v>1</v>
      </c>
      <c r="F178" s="223" t="s">
        <v>201</v>
      </c>
      <c r="G178" s="221"/>
      <c r="H178" s="224">
        <v>4.5599999999999996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139</v>
      </c>
      <c r="AU178" s="230" t="s">
        <v>82</v>
      </c>
      <c r="AV178" s="13" t="s">
        <v>82</v>
      </c>
      <c r="AW178" s="13" t="s">
        <v>29</v>
      </c>
      <c r="AX178" s="13" t="s">
        <v>72</v>
      </c>
      <c r="AY178" s="230" t="s">
        <v>129</v>
      </c>
    </row>
    <row r="179" spans="1:65" s="13" customFormat="1" ht="10">
      <c r="B179" s="220"/>
      <c r="C179" s="221"/>
      <c r="D179" s="216" t="s">
        <v>139</v>
      </c>
      <c r="E179" s="222" t="s">
        <v>1</v>
      </c>
      <c r="F179" s="223" t="s">
        <v>202</v>
      </c>
      <c r="G179" s="221"/>
      <c r="H179" s="224">
        <v>9.69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139</v>
      </c>
      <c r="AU179" s="230" t="s">
        <v>82</v>
      </c>
      <c r="AV179" s="13" t="s">
        <v>82</v>
      </c>
      <c r="AW179" s="13" t="s">
        <v>29</v>
      </c>
      <c r="AX179" s="13" t="s">
        <v>72</v>
      </c>
      <c r="AY179" s="230" t="s">
        <v>129</v>
      </c>
    </row>
    <row r="180" spans="1:65" s="13" customFormat="1" ht="10">
      <c r="B180" s="220"/>
      <c r="C180" s="221"/>
      <c r="D180" s="216" t="s">
        <v>139</v>
      </c>
      <c r="E180" s="222" t="s">
        <v>1</v>
      </c>
      <c r="F180" s="223" t="s">
        <v>203</v>
      </c>
      <c r="G180" s="221"/>
      <c r="H180" s="224">
        <v>1.5960000000000001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139</v>
      </c>
      <c r="AU180" s="230" t="s">
        <v>82</v>
      </c>
      <c r="AV180" s="13" t="s">
        <v>82</v>
      </c>
      <c r="AW180" s="13" t="s">
        <v>29</v>
      </c>
      <c r="AX180" s="13" t="s">
        <v>72</v>
      </c>
      <c r="AY180" s="230" t="s">
        <v>129</v>
      </c>
    </row>
    <row r="181" spans="1:65" s="14" customFormat="1" ht="10">
      <c r="B181" s="231"/>
      <c r="C181" s="232"/>
      <c r="D181" s="216" t="s">
        <v>139</v>
      </c>
      <c r="E181" s="233" t="s">
        <v>1</v>
      </c>
      <c r="F181" s="234" t="s">
        <v>141</v>
      </c>
      <c r="G181" s="232"/>
      <c r="H181" s="235">
        <v>16.872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AT181" s="241" t="s">
        <v>139</v>
      </c>
      <c r="AU181" s="241" t="s">
        <v>82</v>
      </c>
      <c r="AV181" s="14" t="s">
        <v>136</v>
      </c>
      <c r="AW181" s="14" t="s">
        <v>29</v>
      </c>
      <c r="AX181" s="14" t="s">
        <v>80</v>
      </c>
      <c r="AY181" s="241" t="s">
        <v>129</v>
      </c>
    </row>
    <row r="182" spans="1:65" s="2" customFormat="1" ht="21.75" customHeight="1">
      <c r="A182" s="34"/>
      <c r="B182" s="35"/>
      <c r="C182" s="203" t="s">
        <v>204</v>
      </c>
      <c r="D182" s="203" t="s">
        <v>131</v>
      </c>
      <c r="E182" s="204" t="s">
        <v>205</v>
      </c>
      <c r="F182" s="205" t="s">
        <v>206</v>
      </c>
      <c r="G182" s="206" t="s">
        <v>163</v>
      </c>
      <c r="H182" s="207">
        <v>8.4359999999999999</v>
      </c>
      <c r="I182" s="208">
        <v>0</v>
      </c>
      <c r="J182" s="209">
        <f>ROUND(I182*H182,2)</f>
        <v>0</v>
      </c>
      <c r="K182" s="205" t="s">
        <v>135</v>
      </c>
      <c r="L182" s="39"/>
      <c r="M182" s="210" t="s">
        <v>1</v>
      </c>
      <c r="N182" s="211" t="s">
        <v>37</v>
      </c>
      <c r="O182" s="71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136</v>
      </c>
      <c r="AT182" s="214" t="s">
        <v>131</v>
      </c>
      <c r="AU182" s="214" t="s">
        <v>82</v>
      </c>
      <c r="AY182" s="17" t="s">
        <v>129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80</v>
      </c>
      <c r="BK182" s="215">
        <f>ROUND(I182*H182,2)</f>
        <v>0</v>
      </c>
      <c r="BL182" s="17" t="s">
        <v>136</v>
      </c>
      <c r="BM182" s="214" t="s">
        <v>207</v>
      </c>
    </row>
    <row r="183" spans="1:65" s="2" customFormat="1" ht="27">
      <c r="A183" s="34"/>
      <c r="B183" s="35"/>
      <c r="C183" s="36"/>
      <c r="D183" s="216" t="s">
        <v>137</v>
      </c>
      <c r="E183" s="36"/>
      <c r="F183" s="217" t="s">
        <v>208</v>
      </c>
      <c r="G183" s="36"/>
      <c r="H183" s="36"/>
      <c r="I183" s="115"/>
      <c r="J183" s="36"/>
      <c r="K183" s="36"/>
      <c r="L183" s="39"/>
      <c r="M183" s="218"/>
      <c r="N183" s="219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137</v>
      </c>
      <c r="AU183" s="17" t="s">
        <v>82</v>
      </c>
    </row>
    <row r="184" spans="1:65" s="13" customFormat="1" ht="10">
      <c r="B184" s="220"/>
      <c r="C184" s="221"/>
      <c r="D184" s="216" t="s">
        <v>139</v>
      </c>
      <c r="E184" s="222" t="s">
        <v>1</v>
      </c>
      <c r="F184" s="223" t="s">
        <v>209</v>
      </c>
      <c r="G184" s="221"/>
      <c r="H184" s="224">
        <v>8.4359999999999999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139</v>
      </c>
      <c r="AU184" s="230" t="s">
        <v>82</v>
      </c>
      <c r="AV184" s="13" t="s">
        <v>82</v>
      </c>
      <c r="AW184" s="13" t="s">
        <v>29</v>
      </c>
      <c r="AX184" s="13" t="s">
        <v>72</v>
      </c>
      <c r="AY184" s="230" t="s">
        <v>129</v>
      </c>
    </row>
    <row r="185" spans="1:65" s="14" customFormat="1" ht="10">
      <c r="B185" s="231"/>
      <c r="C185" s="232"/>
      <c r="D185" s="216" t="s">
        <v>139</v>
      </c>
      <c r="E185" s="233" t="s">
        <v>1</v>
      </c>
      <c r="F185" s="234" t="s">
        <v>141</v>
      </c>
      <c r="G185" s="232"/>
      <c r="H185" s="235">
        <v>8.4359999999999999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139</v>
      </c>
      <c r="AU185" s="241" t="s">
        <v>82</v>
      </c>
      <c r="AV185" s="14" t="s">
        <v>136</v>
      </c>
      <c r="AW185" s="14" t="s">
        <v>29</v>
      </c>
      <c r="AX185" s="14" t="s">
        <v>80</v>
      </c>
      <c r="AY185" s="241" t="s">
        <v>129</v>
      </c>
    </row>
    <row r="186" spans="1:65" s="2" customFormat="1" ht="16.5" customHeight="1">
      <c r="A186" s="34"/>
      <c r="B186" s="35"/>
      <c r="C186" s="203" t="s">
        <v>173</v>
      </c>
      <c r="D186" s="203" t="s">
        <v>131</v>
      </c>
      <c r="E186" s="204" t="s">
        <v>210</v>
      </c>
      <c r="F186" s="205" t="s">
        <v>211</v>
      </c>
      <c r="G186" s="206" t="s">
        <v>134</v>
      </c>
      <c r="H186" s="207">
        <v>45</v>
      </c>
      <c r="I186" s="208">
        <v>0</v>
      </c>
      <c r="J186" s="209">
        <f>ROUND(I186*H186,2)</f>
        <v>0</v>
      </c>
      <c r="K186" s="205" t="s">
        <v>135</v>
      </c>
      <c r="L186" s="39"/>
      <c r="M186" s="210" t="s">
        <v>1</v>
      </c>
      <c r="N186" s="211" t="s">
        <v>37</v>
      </c>
      <c r="O186" s="71"/>
      <c r="P186" s="212">
        <f>O186*H186</f>
        <v>0</v>
      </c>
      <c r="Q186" s="212">
        <v>6.9999999999999999E-4</v>
      </c>
      <c r="R186" s="212">
        <f>Q186*H186</f>
        <v>3.15E-2</v>
      </c>
      <c r="S186" s="212">
        <v>0</v>
      </c>
      <c r="T186" s="21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4" t="s">
        <v>136</v>
      </c>
      <c r="AT186" s="214" t="s">
        <v>131</v>
      </c>
      <c r="AU186" s="214" t="s">
        <v>82</v>
      </c>
      <c r="AY186" s="17" t="s">
        <v>129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7" t="s">
        <v>80</v>
      </c>
      <c r="BK186" s="215">
        <f>ROUND(I186*H186,2)</f>
        <v>0</v>
      </c>
      <c r="BL186" s="17" t="s">
        <v>136</v>
      </c>
      <c r="BM186" s="214" t="s">
        <v>212</v>
      </c>
    </row>
    <row r="187" spans="1:65" s="2" customFormat="1" ht="18">
      <c r="A187" s="34"/>
      <c r="B187" s="35"/>
      <c r="C187" s="36"/>
      <c r="D187" s="216" t="s">
        <v>137</v>
      </c>
      <c r="E187" s="36"/>
      <c r="F187" s="217" t="s">
        <v>213</v>
      </c>
      <c r="G187" s="36"/>
      <c r="H187" s="36"/>
      <c r="I187" s="115"/>
      <c r="J187" s="36"/>
      <c r="K187" s="36"/>
      <c r="L187" s="39"/>
      <c r="M187" s="218"/>
      <c r="N187" s="219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137</v>
      </c>
      <c r="AU187" s="17" t="s">
        <v>82</v>
      </c>
    </row>
    <row r="188" spans="1:65" s="13" customFormat="1" ht="10">
      <c r="B188" s="220"/>
      <c r="C188" s="221"/>
      <c r="D188" s="216" t="s">
        <v>139</v>
      </c>
      <c r="E188" s="222" t="s">
        <v>1</v>
      </c>
      <c r="F188" s="223" t="s">
        <v>214</v>
      </c>
      <c r="G188" s="221"/>
      <c r="H188" s="224">
        <v>45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139</v>
      </c>
      <c r="AU188" s="230" t="s">
        <v>82</v>
      </c>
      <c r="AV188" s="13" t="s">
        <v>82</v>
      </c>
      <c r="AW188" s="13" t="s">
        <v>29</v>
      </c>
      <c r="AX188" s="13" t="s">
        <v>72</v>
      </c>
      <c r="AY188" s="230" t="s">
        <v>129</v>
      </c>
    </row>
    <row r="189" spans="1:65" s="14" customFormat="1" ht="10">
      <c r="B189" s="231"/>
      <c r="C189" s="232"/>
      <c r="D189" s="216" t="s">
        <v>139</v>
      </c>
      <c r="E189" s="233" t="s">
        <v>1</v>
      </c>
      <c r="F189" s="234" t="s">
        <v>141</v>
      </c>
      <c r="G189" s="232"/>
      <c r="H189" s="235">
        <v>45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139</v>
      </c>
      <c r="AU189" s="241" t="s">
        <v>82</v>
      </c>
      <c r="AV189" s="14" t="s">
        <v>136</v>
      </c>
      <c r="AW189" s="14" t="s">
        <v>29</v>
      </c>
      <c r="AX189" s="14" t="s">
        <v>80</v>
      </c>
      <c r="AY189" s="241" t="s">
        <v>129</v>
      </c>
    </row>
    <row r="190" spans="1:65" s="2" customFormat="1" ht="16.5" customHeight="1">
      <c r="A190" s="34"/>
      <c r="B190" s="35"/>
      <c r="C190" s="203" t="s">
        <v>215</v>
      </c>
      <c r="D190" s="203" t="s">
        <v>131</v>
      </c>
      <c r="E190" s="204" t="s">
        <v>216</v>
      </c>
      <c r="F190" s="205" t="s">
        <v>217</v>
      </c>
      <c r="G190" s="206" t="s">
        <v>134</v>
      </c>
      <c r="H190" s="207">
        <v>45</v>
      </c>
      <c r="I190" s="208">
        <v>0</v>
      </c>
      <c r="J190" s="209">
        <f>ROUND(I190*H190,2)</f>
        <v>0</v>
      </c>
      <c r="K190" s="205" t="s">
        <v>135</v>
      </c>
      <c r="L190" s="39"/>
      <c r="M190" s="210" t="s">
        <v>1</v>
      </c>
      <c r="N190" s="211" t="s">
        <v>37</v>
      </c>
      <c r="O190" s="71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4" t="s">
        <v>136</v>
      </c>
      <c r="AT190" s="214" t="s">
        <v>131</v>
      </c>
      <c r="AU190" s="214" t="s">
        <v>82</v>
      </c>
      <c r="AY190" s="17" t="s">
        <v>129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7" t="s">
        <v>80</v>
      </c>
      <c r="BK190" s="215">
        <f>ROUND(I190*H190,2)</f>
        <v>0</v>
      </c>
      <c r="BL190" s="17" t="s">
        <v>136</v>
      </c>
      <c r="BM190" s="214" t="s">
        <v>218</v>
      </c>
    </row>
    <row r="191" spans="1:65" s="2" customFormat="1" ht="18">
      <c r="A191" s="34"/>
      <c r="B191" s="35"/>
      <c r="C191" s="36"/>
      <c r="D191" s="216" t="s">
        <v>137</v>
      </c>
      <c r="E191" s="36"/>
      <c r="F191" s="217" t="s">
        <v>219</v>
      </c>
      <c r="G191" s="36"/>
      <c r="H191" s="36"/>
      <c r="I191" s="115"/>
      <c r="J191" s="36"/>
      <c r="K191" s="36"/>
      <c r="L191" s="39"/>
      <c r="M191" s="218"/>
      <c r="N191" s="219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137</v>
      </c>
      <c r="AU191" s="17" t="s">
        <v>82</v>
      </c>
    </row>
    <row r="192" spans="1:65" s="2" customFormat="1" ht="16.5" customHeight="1">
      <c r="A192" s="34"/>
      <c r="B192" s="35"/>
      <c r="C192" s="203" t="s">
        <v>179</v>
      </c>
      <c r="D192" s="203" t="s">
        <v>131</v>
      </c>
      <c r="E192" s="204" t="s">
        <v>220</v>
      </c>
      <c r="F192" s="205" t="s">
        <v>221</v>
      </c>
      <c r="G192" s="206" t="s">
        <v>163</v>
      </c>
      <c r="H192" s="207">
        <v>16.875</v>
      </c>
      <c r="I192" s="208">
        <v>0</v>
      </c>
      <c r="J192" s="209">
        <f>ROUND(I192*H192,2)</f>
        <v>0</v>
      </c>
      <c r="K192" s="205" t="s">
        <v>135</v>
      </c>
      <c r="L192" s="39"/>
      <c r="M192" s="210" t="s">
        <v>1</v>
      </c>
      <c r="N192" s="211" t="s">
        <v>37</v>
      </c>
      <c r="O192" s="71"/>
      <c r="P192" s="212">
        <f>O192*H192</f>
        <v>0</v>
      </c>
      <c r="Q192" s="212">
        <v>4.6000000000000001E-4</v>
      </c>
      <c r="R192" s="212">
        <f>Q192*H192</f>
        <v>7.7625000000000003E-3</v>
      </c>
      <c r="S192" s="212">
        <v>0</v>
      </c>
      <c r="T192" s="21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136</v>
      </c>
      <c r="AT192" s="214" t="s">
        <v>131</v>
      </c>
      <c r="AU192" s="214" t="s">
        <v>82</v>
      </c>
      <c r="AY192" s="17" t="s">
        <v>129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80</v>
      </c>
      <c r="BK192" s="215">
        <f>ROUND(I192*H192,2)</f>
        <v>0</v>
      </c>
      <c r="BL192" s="17" t="s">
        <v>136</v>
      </c>
      <c r="BM192" s="214" t="s">
        <v>222</v>
      </c>
    </row>
    <row r="193" spans="1:65" s="2" customFormat="1" ht="18">
      <c r="A193" s="34"/>
      <c r="B193" s="35"/>
      <c r="C193" s="36"/>
      <c r="D193" s="216" t="s">
        <v>137</v>
      </c>
      <c r="E193" s="36"/>
      <c r="F193" s="217" t="s">
        <v>223</v>
      </c>
      <c r="G193" s="36"/>
      <c r="H193" s="36"/>
      <c r="I193" s="115"/>
      <c r="J193" s="36"/>
      <c r="K193" s="36"/>
      <c r="L193" s="39"/>
      <c r="M193" s="218"/>
      <c r="N193" s="219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137</v>
      </c>
      <c r="AU193" s="17" t="s">
        <v>82</v>
      </c>
    </row>
    <row r="194" spans="1:65" s="2" customFormat="1" ht="21.75" customHeight="1">
      <c r="A194" s="34"/>
      <c r="B194" s="35"/>
      <c r="C194" s="203" t="s">
        <v>8</v>
      </c>
      <c r="D194" s="203" t="s">
        <v>131</v>
      </c>
      <c r="E194" s="204" t="s">
        <v>224</v>
      </c>
      <c r="F194" s="205" t="s">
        <v>225</v>
      </c>
      <c r="G194" s="206" t="s">
        <v>163</v>
      </c>
      <c r="H194" s="207">
        <v>16.875</v>
      </c>
      <c r="I194" s="208">
        <v>0</v>
      </c>
      <c r="J194" s="209">
        <f>ROUND(I194*H194,2)</f>
        <v>0</v>
      </c>
      <c r="K194" s="205" t="s">
        <v>135</v>
      </c>
      <c r="L194" s="39"/>
      <c r="M194" s="210" t="s">
        <v>1</v>
      </c>
      <c r="N194" s="211" t="s">
        <v>37</v>
      </c>
      <c r="O194" s="71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4" t="s">
        <v>136</v>
      </c>
      <c r="AT194" s="214" t="s">
        <v>131</v>
      </c>
      <c r="AU194" s="214" t="s">
        <v>82</v>
      </c>
      <c r="AY194" s="17" t="s">
        <v>129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7" t="s">
        <v>80</v>
      </c>
      <c r="BK194" s="215">
        <f>ROUND(I194*H194,2)</f>
        <v>0</v>
      </c>
      <c r="BL194" s="17" t="s">
        <v>136</v>
      </c>
      <c r="BM194" s="214" t="s">
        <v>226</v>
      </c>
    </row>
    <row r="195" spans="1:65" s="2" customFormat="1" ht="27">
      <c r="A195" s="34"/>
      <c r="B195" s="35"/>
      <c r="C195" s="36"/>
      <c r="D195" s="216" t="s">
        <v>137</v>
      </c>
      <c r="E195" s="36"/>
      <c r="F195" s="217" t="s">
        <v>227</v>
      </c>
      <c r="G195" s="36"/>
      <c r="H195" s="36"/>
      <c r="I195" s="115"/>
      <c r="J195" s="36"/>
      <c r="K195" s="36"/>
      <c r="L195" s="39"/>
      <c r="M195" s="218"/>
      <c r="N195" s="219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137</v>
      </c>
      <c r="AU195" s="17" t="s">
        <v>82</v>
      </c>
    </row>
    <row r="196" spans="1:65" s="2" customFormat="1" ht="21.75" customHeight="1">
      <c r="A196" s="34"/>
      <c r="B196" s="35"/>
      <c r="C196" s="203" t="s">
        <v>185</v>
      </c>
      <c r="D196" s="203" t="s">
        <v>131</v>
      </c>
      <c r="E196" s="204" t="s">
        <v>228</v>
      </c>
      <c r="F196" s="205" t="s">
        <v>229</v>
      </c>
      <c r="G196" s="206" t="s">
        <v>163</v>
      </c>
      <c r="H196" s="207">
        <v>16.875</v>
      </c>
      <c r="I196" s="208">
        <v>0</v>
      </c>
      <c r="J196" s="209">
        <f>ROUND(I196*H196,2)</f>
        <v>0</v>
      </c>
      <c r="K196" s="205" t="s">
        <v>135</v>
      </c>
      <c r="L196" s="39"/>
      <c r="M196" s="210" t="s">
        <v>1</v>
      </c>
      <c r="N196" s="211" t="s">
        <v>37</v>
      </c>
      <c r="O196" s="71"/>
      <c r="P196" s="212">
        <f>O196*H196</f>
        <v>0</v>
      </c>
      <c r="Q196" s="212">
        <v>0</v>
      </c>
      <c r="R196" s="212">
        <f>Q196*H196</f>
        <v>0</v>
      </c>
      <c r="S196" s="212">
        <v>0</v>
      </c>
      <c r="T196" s="21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4" t="s">
        <v>136</v>
      </c>
      <c r="AT196" s="214" t="s">
        <v>131</v>
      </c>
      <c r="AU196" s="214" t="s">
        <v>82</v>
      </c>
      <c r="AY196" s="17" t="s">
        <v>129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7" t="s">
        <v>80</v>
      </c>
      <c r="BK196" s="215">
        <f>ROUND(I196*H196,2)</f>
        <v>0</v>
      </c>
      <c r="BL196" s="17" t="s">
        <v>136</v>
      </c>
      <c r="BM196" s="214" t="s">
        <v>230</v>
      </c>
    </row>
    <row r="197" spans="1:65" s="2" customFormat="1" ht="27">
      <c r="A197" s="34"/>
      <c r="B197" s="35"/>
      <c r="C197" s="36"/>
      <c r="D197" s="216" t="s">
        <v>137</v>
      </c>
      <c r="E197" s="36"/>
      <c r="F197" s="217" t="s">
        <v>231</v>
      </c>
      <c r="G197" s="36"/>
      <c r="H197" s="36"/>
      <c r="I197" s="115"/>
      <c r="J197" s="36"/>
      <c r="K197" s="36"/>
      <c r="L197" s="39"/>
      <c r="M197" s="218"/>
      <c r="N197" s="219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137</v>
      </c>
      <c r="AU197" s="17" t="s">
        <v>82</v>
      </c>
    </row>
    <row r="198" spans="1:65" s="2" customFormat="1" ht="21.75" customHeight="1">
      <c r="A198" s="34"/>
      <c r="B198" s="35"/>
      <c r="C198" s="203" t="s">
        <v>232</v>
      </c>
      <c r="D198" s="203" t="s">
        <v>131</v>
      </c>
      <c r="E198" s="204" t="s">
        <v>233</v>
      </c>
      <c r="F198" s="205" t="s">
        <v>234</v>
      </c>
      <c r="G198" s="206" t="s">
        <v>163</v>
      </c>
      <c r="H198" s="207">
        <v>33.747</v>
      </c>
      <c r="I198" s="208">
        <v>0</v>
      </c>
      <c r="J198" s="209">
        <f>ROUND(I198*H198,2)</f>
        <v>0</v>
      </c>
      <c r="K198" s="205" t="s">
        <v>135</v>
      </c>
      <c r="L198" s="39"/>
      <c r="M198" s="210" t="s">
        <v>1</v>
      </c>
      <c r="N198" s="211" t="s">
        <v>37</v>
      </c>
      <c r="O198" s="71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4" t="s">
        <v>136</v>
      </c>
      <c r="AT198" s="214" t="s">
        <v>131</v>
      </c>
      <c r="AU198" s="214" t="s">
        <v>82</v>
      </c>
      <c r="AY198" s="17" t="s">
        <v>129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80</v>
      </c>
      <c r="BK198" s="215">
        <f>ROUND(I198*H198,2)</f>
        <v>0</v>
      </c>
      <c r="BL198" s="17" t="s">
        <v>136</v>
      </c>
      <c r="BM198" s="214" t="s">
        <v>235</v>
      </c>
    </row>
    <row r="199" spans="1:65" s="2" customFormat="1" ht="36">
      <c r="A199" s="34"/>
      <c r="B199" s="35"/>
      <c r="C199" s="36"/>
      <c r="D199" s="216" t="s">
        <v>137</v>
      </c>
      <c r="E199" s="36"/>
      <c r="F199" s="217" t="s">
        <v>236</v>
      </c>
      <c r="G199" s="36"/>
      <c r="H199" s="36"/>
      <c r="I199" s="115"/>
      <c r="J199" s="36"/>
      <c r="K199" s="36"/>
      <c r="L199" s="39"/>
      <c r="M199" s="218"/>
      <c r="N199" s="219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137</v>
      </c>
      <c r="AU199" s="17" t="s">
        <v>82</v>
      </c>
    </row>
    <row r="200" spans="1:65" s="13" customFormat="1" ht="10">
      <c r="B200" s="220"/>
      <c r="C200" s="221"/>
      <c r="D200" s="216" t="s">
        <v>139</v>
      </c>
      <c r="E200" s="222" t="s">
        <v>1</v>
      </c>
      <c r="F200" s="223" t="s">
        <v>237</v>
      </c>
      <c r="G200" s="221"/>
      <c r="H200" s="224">
        <v>33.747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139</v>
      </c>
      <c r="AU200" s="230" t="s">
        <v>82</v>
      </c>
      <c r="AV200" s="13" t="s">
        <v>82</v>
      </c>
      <c r="AW200" s="13" t="s">
        <v>29</v>
      </c>
      <c r="AX200" s="13" t="s">
        <v>72</v>
      </c>
      <c r="AY200" s="230" t="s">
        <v>129</v>
      </c>
    </row>
    <row r="201" spans="1:65" s="14" customFormat="1" ht="10">
      <c r="B201" s="231"/>
      <c r="C201" s="232"/>
      <c r="D201" s="216" t="s">
        <v>139</v>
      </c>
      <c r="E201" s="233" t="s">
        <v>1</v>
      </c>
      <c r="F201" s="234" t="s">
        <v>141</v>
      </c>
      <c r="G201" s="232"/>
      <c r="H201" s="235">
        <v>33.747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139</v>
      </c>
      <c r="AU201" s="241" t="s">
        <v>82</v>
      </c>
      <c r="AV201" s="14" t="s">
        <v>136</v>
      </c>
      <c r="AW201" s="14" t="s">
        <v>29</v>
      </c>
      <c r="AX201" s="14" t="s">
        <v>80</v>
      </c>
      <c r="AY201" s="241" t="s">
        <v>129</v>
      </c>
    </row>
    <row r="202" spans="1:65" s="2" customFormat="1" ht="16.5" customHeight="1">
      <c r="A202" s="34"/>
      <c r="B202" s="35"/>
      <c r="C202" s="203" t="s">
        <v>192</v>
      </c>
      <c r="D202" s="203" t="s">
        <v>131</v>
      </c>
      <c r="E202" s="204" t="s">
        <v>238</v>
      </c>
      <c r="F202" s="205" t="s">
        <v>239</v>
      </c>
      <c r="G202" s="206" t="s">
        <v>163</v>
      </c>
      <c r="H202" s="207">
        <v>33.747</v>
      </c>
      <c r="I202" s="208">
        <v>0</v>
      </c>
      <c r="J202" s="209">
        <f>ROUND(I202*H202,2)</f>
        <v>0</v>
      </c>
      <c r="K202" s="205" t="s">
        <v>135</v>
      </c>
      <c r="L202" s="39"/>
      <c r="M202" s="210" t="s">
        <v>1</v>
      </c>
      <c r="N202" s="211" t="s">
        <v>37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136</v>
      </c>
      <c r="AT202" s="214" t="s">
        <v>131</v>
      </c>
      <c r="AU202" s="214" t="s">
        <v>82</v>
      </c>
      <c r="AY202" s="17" t="s">
        <v>129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80</v>
      </c>
      <c r="BK202" s="215">
        <f>ROUND(I202*H202,2)</f>
        <v>0</v>
      </c>
      <c r="BL202" s="17" t="s">
        <v>136</v>
      </c>
      <c r="BM202" s="214" t="s">
        <v>240</v>
      </c>
    </row>
    <row r="203" spans="1:65" s="2" customFormat="1" ht="10">
      <c r="A203" s="34"/>
      <c r="B203" s="35"/>
      <c r="C203" s="36"/>
      <c r="D203" s="216" t="s">
        <v>137</v>
      </c>
      <c r="E203" s="36"/>
      <c r="F203" s="217" t="s">
        <v>241</v>
      </c>
      <c r="G203" s="36"/>
      <c r="H203" s="36"/>
      <c r="I203" s="115"/>
      <c r="J203" s="36"/>
      <c r="K203" s="36"/>
      <c r="L203" s="39"/>
      <c r="M203" s="218"/>
      <c r="N203" s="219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137</v>
      </c>
      <c r="AU203" s="17" t="s">
        <v>82</v>
      </c>
    </row>
    <row r="204" spans="1:65" s="2" customFormat="1" ht="21.75" customHeight="1">
      <c r="A204" s="34"/>
      <c r="B204" s="35"/>
      <c r="C204" s="203" t="s">
        <v>242</v>
      </c>
      <c r="D204" s="203" t="s">
        <v>131</v>
      </c>
      <c r="E204" s="204" t="s">
        <v>243</v>
      </c>
      <c r="F204" s="205" t="s">
        <v>244</v>
      </c>
      <c r="G204" s="206" t="s">
        <v>245</v>
      </c>
      <c r="H204" s="207">
        <v>57.37</v>
      </c>
      <c r="I204" s="208">
        <v>0</v>
      </c>
      <c r="J204" s="209">
        <f>ROUND(I204*H204,2)</f>
        <v>0</v>
      </c>
      <c r="K204" s="205" t="s">
        <v>135</v>
      </c>
      <c r="L204" s="39"/>
      <c r="M204" s="210" t="s">
        <v>1</v>
      </c>
      <c r="N204" s="211" t="s">
        <v>37</v>
      </c>
      <c r="O204" s="71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4" t="s">
        <v>136</v>
      </c>
      <c r="AT204" s="214" t="s">
        <v>131</v>
      </c>
      <c r="AU204" s="214" t="s">
        <v>82</v>
      </c>
      <c r="AY204" s="17" t="s">
        <v>129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7" t="s">
        <v>80</v>
      </c>
      <c r="BK204" s="215">
        <f>ROUND(I204*H204,2)</f>
        <v>0</v>
      </c>
      <c r="BL204" s="17" t="s">
        <v>136</v>
      </c>
      <c r="BM204" s="214" t="s">
        <v>246</v>
      </c>
    </row>
    <row r="205" spans="1:65" s="2" customFormat="1" ht="27">
      <c r="A205" s="34"/>
      <c r="B205" s="35"/>
      <c r="C205" s="36"/>
      <c r="D205" s="216" t="s">
        <v>137</v>
      </c>
      <c r="E205" s="36"/>
      <c r="F205" s="217" t="s">
        <v>247</v>
      </c>
      <c r="G205" s="36"/>
      <c r="H205" s="36"/>
      <c r="I205" s="115"/>
      <c r="J205" s="36"/>
      <c r="K205" s="36"/>
      <c r="L205" s="39"/>
      <c r="M205" s="218"/>
      <c r="N205" s="21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137</v>
      </c>
      <c r="AU205" s="17" t="s">
        <v>82</v>
      </c>
    </row>
    <row r="206" spans="1:65" s="13" customFormat="1" ht="10">
      <c r="B206" s="220"/>
      <c r="C206" s="221"/>
      <c r="D206" s="216" t="s">
        <v>139</v>
      </c>
      <c r="E206" s="222" t="s">
        <v>1</v>
      </c>
      <c r="F206" s="223" t="s">
        <v>248</v>
      </c>
      <c r="G206" s="221"/>
      <c r="H206" s="224">
        <v>57.37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139</v>
      </c>
      <c r="AU206" s="230" t="s">
        <v>82</v>
      </c>
      <c r="AV206" s="13" t="s">
        <v>82</v>
      </c>
      <c r="AW206" s="13" t="s">
        <v>29</v>
      </c>
      <c r="AX206" s="13" t="s">
        <v>72</v>
      </c>
      <c r="AY206" s="230" t="s">
        <v>129</v>
      </c>
    </row>
    <row r="207" spans="1:65" s="14" customFormat="1" ht="10">
      <c r="B207" s="231"/>
      <c r="C207" s="232"/>
      <c r="D207" s="216" t="s">
        <v>139</v>
      </c>
      <c r="E207" s="233" t="s">
        <v>1</v>
      </c>
      <c r="F207" s="234" t="s">
        <v>141</v>
      </c>
      <c r="G207" s="232"/>
      <c r="H207" s="235">
        <v>57.37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AT207" s="241" t="s">
        <v>139</v>
      </c>
      <c r="AU207" s="241" t="s">
        <v>82</v>
      </c>
      <c r="AV207" s="14" t="s">
        <v>136</v>
      </c>
      <c r="AW207" s="14" t="s">
        <v>29</v>
      </c>
      <c r="AX207" s="14" t="s">
        <v>80</v>
      </c>
      <c r="AY207" s="241" t="s">
        <v>129</v>
      </c>
    </row>
    <row r="208" spans="1:65" s="2" customFormat="1" ht="21.75" customHeight="1">
      <c r="A208" s="34"/>
      <c r="B208" s="35"/>
      <c r="C208" s="203" t="s">
        <v>197</v>
      </c>
      <c r="D208" s="203" t="s">
        <v>131</v>
      </c>
      <c r="E208" s="204" t="s">
        <v>249</v>
      </c>
      <c r="F208" s="205" t="s">
        <v>250</v>
      </c>
      <c r="G208" s="206" t="s">
        <v>163</v>
      </c>
      <c r="H208" s="207">
        <v>25.556999999999999</v>
      </c>
      <c r="I208" s="208">
        <v>0</v>
      </c>
      <c r="J208" s="209">
        <f>ROUND(I208*H208,2)</f>
        <v>0</v>
      </c>
      <c r="K208" s="205" t="s">
        <v>135</v>
      </c>
      <c r="L208" s="39"/>
      <c r="M208" s="210" t="s">
        <v>1</v>
      </c>
      <c r="N208" s="211" t="s">
        <v>37</v>
      </c>
      <c r="O208" s="71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4" t="s">
        <v>136</v>
      </c>
      <c r="AT208" s="214" t="s">
        <v>131</v>
      </c>
      <c r="AU208" s="214" t="s">
        <v>82</v>
      </c>
      <c r="AY208" s="17" t="s">
        <v>129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80</v>
      </c>
      <c r="BK208" s="215">
        <f>ROUND(I208*H208,2)</f>
        <v>0</v>
      </c>
      <c r="BL208" s="17" t="s">
        <v>136</v>
      </c>
      <c r="BM208" s="214" t="s">
        <v>251</v>
      </c>
    </row>
    <row r="209" spans="1:65" s="2" customFormat="1" ht="27">
      <c r="A209" s="34"/>
      <c r="B209" s="35"/>
      <c r="C209" s="36"/>
      <c r="D209" s="216" t="s">
        <v>137</v>
      </c>
      <c r="E209" s="36"/>
      <c r="F209" s="217" t="s">
        <v>252</v>
      </c>
      <c r="G209" s="36"/>
      <c r="H209" s="36"/>
      <c r="I209" s="115"/>
      <c r="J209" s="36"/>
      <c r="K209" s="36"/>
      <c r="L209" s="39"/>
      <c r="M209" s="218"/>
      <c r="N209" s="219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137</v>
      </c>
      <c r="AU209" s="17" t="s">
        <v>82</v>
      </c>
    </row>
    <row r="210" spans="1:65" s="13" customFormat="1" ht="10">
      <c r="B210" s="220"/>
      <c r="C210" s="221"/>
      <c r="D210" s="216" t="s">
        <v>139</v>
      </c>
      <c r="E210" s="222" t="s">
        <v>1</v>
      </c>
      <c r="F210" s="223" t="s">
        <v>253</v>
      </c>
      <c r="G210" s="221"/>
      <c r="H210" s="224">
        <v>0.54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139</v>
      </c>
      <c r="AU210" s="230" t="s">
        <v>82</v>
      </c>
      <c r="AV210" s="13" t="s">
        <v>82</v>
      </c>
      <c r="AW210" s="13" t="s">
        <v>29</v>
      </c>
      <c r="AX210" s="13" t="s">
        <v>72</v>
      </c>
      <c r="AY210" s="230" t="s">
        <v>129</v>
      </c>
    </row>
    <row r="211" spans="1:65" s="13" customFormat="1" ht="10">
      <c r="B211" s="220"/>
      <c r="C211" s="221"/>
      <c r="D211" s="216" t="s">
        <v>139</v>
      </c>
      <c r="E211" s="222" t="s">
        <v>1</v>
      </c>
      <c r="F211" s="223" t="s">
        <v>254</v>
      </c>
      <c r="G211" s="221"/>
      <c r="H211" s="224">
        <v>2.4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139</v>
      </c>
      <c r="AU211" s="230" t="s">
        <v>82</v>
      </c>
      <c r="AV211" s="13" t="s">
        <v>82</v>
      </c>
      <c r="AW211" s="13" t="s">
        <v>29</v>
      </c>
      <c r="AX211" s="13" t="s">
        <v>72</v>
      </c>
      <c r="AY211" s="230" t="s">
        <v>129</v>
      </c>
    </row>
    <row r="212" spans="1:65" s="13" customFormat="1" ht="10">
      <c r="B212" s="220"/>
      <c r="C212" s="221"/>
      <c r="D212" s="216" t="s">
        <v>139</v>
      </c>
      <c r="E212" s="222" t="s">
        <v>1</v>
      </c>
      <c r="F212" s="223" t="s">
        <v>255</v>
      </c>
      <c r="G212" s="221"/>
      <c r="H212" s="224">
        <v>5.0999999999999996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139</v>
      </c>
      <c r="AU212" s="230" t="s">
        <v>82</v>
      </c>
      <c r="AV212" s="13" t="s">
        <v>82</v>
      </c>
      <c r="AW212" s="13" t="s">
        <v>29</v>
      </c>
      <c r="AX212" s="13" t="s">
        <v>72</v>
      </c>
      <c r="AY212" s="230" t="s">
        <v>129</v>
      </c>
    </row>
    <row r="213" spans="1:65" s="13" customFormat="1" ht="10">
      <c r="B213" s="220"/>
      <c r="C213" s="221"/>
      <c r="D213" s="216" t="s">
        <v>139</v>
      </c>
      <c r="E213" s="222" t="s">
        <v>1</v>
      </c>
      <c r="F213" s="223" t="s">
        <v>256</v>
      </c>
      <c r="G213" s="221"/>
      <c r="H213" s="224">
        <v>0.84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139</v>
      </c>
      <c r="AU213" s="230" t="s">
        <v>82</v>
      </c>
      <c r="AV213" s="13" t="s">
        <v>82</v>
      </c>
      <c r="AW213" s="13" t="s">
        <v>29</v>
      </c>
      <c r="AX213" s="13" t="s">
        <v>72</v>
      </c>
      <c r="AY213" s="230" t="s">
        <v>129</v>
      </c>
    </row>
    <row r="214" spans="1:65" s="13" customFormat="1" ht="10">
      <c r="B214" s="220"/>
      <c r="C214" s="221"/>
      <c r="D214" s="216" t="s">
        <v>139</v>
      </c>
      <c r="E214" s="222" t="s">
        <v>1</v>
      </c>
      <c r="F214" s="223" t="s">
        <v>257</v>
      </c>
      <c r="G214" s="221"/>
      <c r="H214" s="224">
        <v>16.677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139</v>
      </c>
      <c r="AU214" s="230" t="s">
        <v>82</v>
      </c>
      <c r="AV214" s="13" t="s">
        <v>82</v>
      </c>
      <c r="AW214" s="13" t="s">
        <v>29</v>
      </c>
      <c r="AX214" s="13" t="s">
        <v>72</v>
      </c>
      <c r="AY214" s="230" t="s">
        <v>129</v>
      </c>
    </row>
    <row r="215" spans="1:65" s="14" customFormat="1" ht="10">
      <c r="B215" s="231"/>
      <c r="C215" s="232"/>
      <c r="D215" s="216" t="s">
        <v>139</v>
      </c>
      <c r="E215" s="233" t="s">
        <v>1</v>
      </c>
      <c r="F215" s="234" t="s">
        <v>141</v>
      </c>
      <c r="G215" s="232"/>
      <c r="H215" s="235">
        <v>25.556999999999999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AT215" s="241" t="s">
        <v>139</v>
      </c>
      <c r="AU215" s="241" t="s">
        <v>82</v>
      </c>
      <c r="AV215" s="14" t="s">
        <v>136</v>
      </c>
      <c r="AW215" s="14" t="s">
        <v>29</v>
      </c>
      <c r="AX215" s="14" t="s">
        <v>80</v>
      </c>
      <c r="AY215" s="241" t="s">
        <v>129</v>
      </c>
    </row>
    <row r="216" spans="1:65" s="2" customFormat="1" ht="16.5" customHeight="1">
      <c r="A216" s="34"/>
      <c r="B216" s="35"/>
      <c r="C216" s="253" t="s">
        <v>7</v>
      </c>
      <c r="D216" s="253" t="s">
        <v>258</v>
      </c>
      <c r="E216" s="254" t="s">
        <v>259</v>
      </c>
      <c r="F216" s="255" t="s">
        <v>260</v>
      </c>
      <c r="G216" s="256" t="s">
        <v>245</v>
      </c>
      <c r="H216" s="257">
        <v>33.353999999999999</v>
      </c>
      <c r="I216" s="258">
        <v>0</v>
      </c>
      <c r="J216" s="259">
        <f>ROUND(I216*H216,2)</f>
        <v>0</v>
      </c>
      <c r="K216" s="255" t="s">
        <v>135</v>
      </c>
      <c r="L216" s="260"/>
      <c r="M216" s="261" t="s">
        <v>1</v>
      </c>
      <c r="N216" s="262" t="s">
        <v>37</v>
      </c>
      <c r="O216" s="71"/>
      <c r="P216" s="212">
        <f>O216*H216</f>
        <v>0</v>
      </c>
      <c r="Q216" s="212">
        <v>1</v>
      </c>
      <c r="R216" s="212">
        <f>Q216*H216</f>
        <v>33.353999999999999</v>
      </c>
      <c r="S216" s="212">
        <v>0</v>
      </c>
      <c r="T216" s="21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4" t="s">
        <v>154</v>
      </c>
      <c r="AT216" s="214" t="s">
        <v>258</v>
      </c>
      <c r="AU216" s="214" t="s">
        <v>82</v>
      </c>
      <c r="AY216" s="17" t="s">
        <v>129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7" t="s">
        <v>80</v>
      </c>
      <c r="BK216" s="215">
        <f>ROUND(I216*H216,2)</f>
        <v>0</v>
      </c>
      <c r="BL216" s="17" t="s">
        <v>136</v>
      </c>
      <c r="BM216" s="214" t="s">
        <v>261</v>
      </c>
    </row>
    <row r="217" spans="1:65" s="2" customFormat="1" ht="10">
      <c r="A217" s="34"/>
      <c r="B217" s="35"/>
      <c r="C217" s="36"/>
      <c r="D217" s="216" t="s">
        <v>137</v>
      </c>
      <c r="E217" s="36"/>
      <c r="F217" s="217" t="s">
        <v>260</v>
      </c>
      <c r="G217" s="36"/>
      <c r="H217" s="36"/>
      <c r="I217" s="115"/>
      <c r="J217" s="36"/>
      <c r="K217" s="36"/>
      <c r="L217" s="39"/>
      <c r="M217" s="218"/>
      <c r="N217" s="219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137</v>
      </c>
      <c r="AU217" s="17" t="s">
        <v>82</v>
      </c>
    </row>
    <row r="218" spans="1:65" s="13" customFormat="1" ht="10">
      <c r="B218" s="220"/>
      <c r="C218" s="221"/>
      <c r="D218" s="216" t="s">
        <v>139</v>
      </c>
      <c r="E218" s="222" t="s">
        <v>1</v>
      </c>
      <c r="F218" s="223" t="s">
        <v>262</v>
      </c>
      <c r="G218" s="221"/>
      <c r="H218" s="224">
        <v>33.353999999999999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139</v>
      </c>
      <c r="AU218" s="230" t="s">
        <v>82</v>
      </c>
      <c r="AV218" s="13" t="s">
        <v>82</v>
      </c>
      <c r="AW218" s="13" t="s">
        <v>29</v>
      </c>
      <c r="AX218" s="13" t="s">
        <v>72</v>
      </c>
      <c r="AY218" s="230" t="s">
        <v>129</v>
      </c>
    </row>
    <row r="219" spans="1:65" s="14" customFormat="1" ht="10">
      <c r="B219" s="231"/>
      <c r="C219" s="232"/>
      <c r="D219" s="216" t="s">
        <v>139</v>
      </c>
      <c r="E219" s="233" t="s">
        <v>1</v>
      </c>
      <c r="F219" s="234" t="s">
        <v>141</v>
      </c>
      <c r="G219" s="232"/>
      <c r="H219" s="235">
        <v>33.353999999999999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AT219" s="241" t="s">
        <v>139</v>
      </c>
      <c r="AU219" s="241" t="s">
        <v>82</v>
      </c>
      <c r="AV219" s="14" t="s">
        <v>136</v>
      </c>
      <c r="AW219" s="14" t="s">
        <v>29</v>
      </c>
      <c r="AX219" s="14" t="s">
        <v>80</v>
      </c>
      <c r="AY219" s="241" t="s">
        <v>129</v>
      </c>
    </row>
    <row r="220" spans="1:65" s="2" customFormat="1" ht="16.5" customHeight="1">
      <c r="A220" s="34"/>
      <c r="B220" s="35"/>
      <c r="C220" s="253" t="s">
        <v>207</v>
      </c>
      <c r="D220" s="253" t="s">
        <v>258</v>
      </c>
      <c r="E220" s="254" t="s">
        <v>263</v>
      </c>
      <c r="F220" s="255" t="s">
        <v>264</v>
      </c>
      <c r="G220" s="256" t="s">
        <v>245</v>
      </c>
      <c r="H220" s="257">
        <v>17.760000000000002</v>
      </c>
      <c r="I220" s="258">
        <v>0</v>
      </c>
      <c r="J220" s="259">
        <f>ROUND(I220*H220,2)</f>
        <v>0</v>
      </c>
      <c r="K220" s="255" t="s">
        <v>135</v>
      </c>
      <c r="L220" s="260"/>
      <c r="M220" s="261" t="s">
        <v>1</v>
      </c>
      <c r="N220" s="262" t="s">
        <v>37</v>
      </c>
      <c r="O220" s="71"/>
      <c r="P220" s="212">
        <f>O220*H220</f>
        <v>0</v>
      </c>
      <c r="Q220" s="212">
        <v>1</v>
      </c>
      <c r="R220" s="212">
        <f>Q220*H220</f>
        <v>17.760000000000002</v>
      </c>
      <c r="S220" s="212">
        <v>0</v>
      </c>
      <c r="T220" s="21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14" t="s">
        <v>154</v>
      </c>
      <c r="AT220" s="214" t="s">
        <v>258</v>
      </c>
      <c r="AU220" s="214" t="s">
        <v>82</v>
      </c>
      <c r="AY220" s="17" t="s">
        <v>129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7" t="s">
        <v>80</v>
      </c>
      <c r="BK220" s="215">
        <f>ROUND(I220*H220,2)</f>
        <v>0</v>
      </c>
      <c r="BL220" s="17" t="s">
        <v>136</v>
      </c>
      <c r="BM220" s="214" t="s">
        <v>265</v>
      </c>
    </row>
    <row r="221" spans="1:65" s="2" customFormat="1" ht="10">
      <c r="A221" s="34"/>
      <c r="B221" s="35"/>
      <c r="C221" s="36"/>
      <c r="D221" s="216" t="s">
        <v>137</v>
      </c>
      <c r="E221" s="36"/>
      <c r="F221" s="217" t="s">
        <v>264</v>
      </c>
      <c r="G221" s="36"/>
      <c r="H221" s="36"/>
      <c r="I221" s="115"/>
      <c r="J221" s="36"/>
      <c r="K221" s="36"/>
      <c r="L221" s="39"/>
      <c r="M221" s="218"/>
      <c r="N221" s="219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137</v>
      </c>
      <c r="AU221" s="17" t="s">
        <v>82</v>
      </c>
    </row>
    <row r="222" spans="1:65" s="13" customFormat="1" ht="10">
      <c r="B222" s="220"/>
      <c r="C222" s="221"/>
      <c r="D222" s="216" t="s">
        <v>139</v>
      </c>
      <c r="E222" s="222" t="s">
        <v>1</v>
      </c>
      <c r="F222" s="223" t="s">
        <v>266</v>
      </c>
      <c r="G222" s="221"/>
      <c r="H222" s="224">
        <v>17.760000000000002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139</v>
      </c>
      <c r="AU222" s="230" t="s">
        <v>82</v>
      </c>
      <c r="AV222" s="13" t="s">
        <v>82</v>
      </c>
      <c r="AW222" s="13" t="s">
        <v>29</v>
      </c>
      <c r="AX222" s="13" t="s">
        <v>72</v>
      </c>
      <c r="AY222" s="230" t="s">
        <v>129</v>
      </c>
    </row>
    <row r="223" spans="1:65" s="14" customFormat="1" ht="10">
      <c r="B223" s="231"/>
      <c r="C223" s="232"/>
      <c r="D223" s="216" t="s">
        <v>139</v>
      </c>
      <c r="E223" s="233" t="s">
        <v>1</v>
      </c>
      <c r="F223" s="234" t="s">
        <v>141</v>
      </c>
      <c r="G223" s="232"/>
      <c r="H223" s="235">
        <v>17.760000000000002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AT223" s="241" t="s">
        <v>139</v>
      </c>
      <c r="AU223" s="241" t="s">
        <v>82</v>
      </c>
      <c r="AV223" s="14" t="s">
        <v>136</v>
      </c>
      <c r="AW223" s="14" t="s">
        <v>29</v>
      </c>
      <c r="AX223" s="14" t="s">
        <v>80</v>
      </c>
      <c r="AY223" s="241" t="s">
        <v>129</v>
      </c>
    </row>
    <row r="224" spans="1:65" s="2" customFormat="1" ht="21.75" customHeight="1">
      <c r="A224" s="34"/>
      <c r="B224" s="35"/>
      <c r="C224" s="203" t="s">
        <v>267</v>
      </c>
      <c r="D224" s="203" t="s">
        <v>131</v>
      </c>
      <c r="E224" s="204" t="s">
        <v>268</v>
      </c>
      <c r="F224" s="205" t="s">
        <v>269</v>
      </c>
      <c r="G224" s="206" t="s">
        <v>163</v>
      </c>
      <c r="H224" s="207">
        <v>5.694</v>
      </c>
      <c r="I224" s="208">
        <v>0</v>
      </c>
      <c r="J224" s="209">
        <f>ROUND(I224*H224,2)</f>
        <v>0</v>
      </c>
      <c r="K224" s="205" t="s">
        <v>135</v>
      </c>
      <c r="L224" s="39"/>
      <c r="M224" s="210" t="s">
        <v>1</v>
      </c>
      <c r="N224" s="211" t="s">
        <v>37</v>
      </c>
      <c r="O224" s="71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4" t="s">
        <v>136</v>
      </c>
      <c r="AT224" s="214" t="s">
        <v>131</v>
      </c>
      <c r="AU224" s="214" t="s">
        <v>82</v>
      </c>
      <c r="AY224" s="17" t="s">
        <v>129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7" t="s">
        <v>80</v>
      </c>
      <c r="BK224" s="215">
        <f>ROUND(I224*H224,2)</f>
        <v>0</v>
      </c>
      <c r="BL224" s="17" t="s">
        <v>136</v>
      </c>
      <c r="BM224" s="214" t="s">
        <v>270</v>
      </c>
    </row>
    <row r="225" spans="1:65" s="2" customFormat="1" ht="36">
      <c r="A225" s="34"/>
      <c r="B225" s="35"/>
      <c r="C225" s="36"/>
      <c r="D225" s="216" t="s">
        <v>137</v>
      </c>
      <c r="E225" s="36"/>
      <c r="F225" s="217" t="s">
        <v>271</v>
      </c>
      <c r="G225" s="36"/>
      <c r="H225" s="36"/>
      <c r="I225" s="115"/>
      <c r="J225" s="36"/>
      <c r="K225" s="36"/>
      <c r="L225" s="39"/>
      <c r="M225" s="218"/>
      <c r="N225" s="219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137</v>
      </c>
      <c r="AU225" s="17" t="s">
        <v>82</v>
      </c>
    </row>
    <row r="226" spans="1:65" s="13" customFormat="1" ht="10">
      <c r="B226" s="220"/>
      <c r="C226" s="221"/>
      <c r="D226" s="216" t="s">
        <v>139</v>
      </c>
      <c r="E226" s="222" t="s">
        <v>1</v>
      </c>
      <c r="F226" s="223" t="s">
        <v>272</v>
      </c>
      <c r="G226" s="221"/>
      <c r="H226" s="224">
        <v>0.34599999999999997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139</v>
      </c>
      <c r="AU226" s="230" t="s">
        <v>82</v>
      </c>
      <c r="AV226" s="13" t="s">
        <v>82</v>
      </c>
      <c r="AW226" s="13" t="s">
        <v>29</v>
      </c>
      <c r="AX226" s="13" t="s">
        <v>72</v>
      </c>
      <c r="AY226" s="230" t="s">
        <v>129</v>
      </c>
    </row>
    <row r="227" spans="1:65" s="13" customFormat="1" ht="10">
      <c r="B227" s="220"/>
      <c r="C227" s="221"/>
      <c r="D227" s="216" t="s">
        <v>139</v>
      </c>
      <c r="E227" s="222" t="s">
        <v>1</v>
      </c>
      <c r="F227" s="223" t="s">
        <v>273</v>
      </c>
      <c r="G227" s="221"/>
      <c r="H227" s="224">
        <v>1.5389999999999999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139</v>
      </c>
      <c r="AU227" s="230" t="s">
        <v>82</v>
      </c>
      <c r="AV227" s="13" t="s">
        <v>82</v>
      </c>
      <c r="AW227" s="13" t="s">
        <v>29</v>
      </c>
      <c r="AX227" s="13" t="s">
        <v>72</v>
      </c>
      <c r="AY227" s="230" t="s">
        <v>129</v>
      </c>
    </row>
    <row r="228" spans="1:65" s="13" customFormat="1" ht="10">
      <c r="B228" s="220"/>
      <c r="C228" s="221"/>
      <c r="D228" s="216" t="s">
        <v>139</v>
      </c>
      <c r="E228" s="222" t="s">
        <v>1</v>
      </c>
      <c r="F228" s="223" t="s">
        <v>274</v>
      </c>
      <c r="G228" s="221"/>
      <c r="H228" s="224">
        <v>3.27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139</v>
      </c>
      <c r="AU228" s="230" t="s">
        <v>82</v>
      </c>
      <c r="AV228" s="13" t="s">
        <v>82</v>
      </c>
      <c r="AW228" s="13" t="s">
        <v>29</v>
      </c>
      <c r="AX228" s="13" t="s">
        <v>72</v>
      </c>
      <c r="AY228" s="230" t="s">
        <v>129</v>
      </c>
    </row>
    <row r="229" spans="1:65" s="13" customFormat="1" ht="10">
      <c r="B229" s="220"/>
      <c r="C229" s="221"/>
      <c r="D229" s="216" t="s">
        <v>139</v>
      </c>
      <c r="E229" s="222" t="s">
        <v>1</v>
      </c>
      <c r="F229" s="223" t="s">
        <v>275</v>
      </c>
      <c r="G229" s="221"/>
      <c r="H229" s="224">
        <v>0.53900000000000003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139</v>
      </c>
      <c r="AU229" s="230" t="s">
        <v>82</v>
      </c>
      <c r="AV229" s="13" t="s">
        <v>82</v>
      </c>
      <c r="AW229" s="13" t="s">
        <v>29</v>
      </c>
      <c r="AX229" s="13" t="s">
        <v>72</v>
      </c>
      <c r="AY229" s="230" t="s">
        <v>129</v>
      </c>
    </row>
    <row r="230" spans="1:65" s="14" customFormat="1" ht="10">
      <c r="B230" s="231"/>
      <c r="C230" s="232"/>
      <c r="D230" s="216" t="s">
        <v>139</v>
      </c>
      <c r="E230" s="233" t="s">
        <v>1</v>
      </c>
      <c r="F230" s="234" t="s">
        <v>141</v>
      </c>
      <c r="G230" s="232"/>
      <c r="H230" s="235">
        <v>5.694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139</v>
      </c>
      <c r="AU230" s="241" t="s">
        <v>82</v>
      </c>
      <c r="AV230" s="14" t="s">
        <v>136</v>
      </c>
      <c r="AW230" s="14" t="s">
        <v>29</v>
      </c>
      <c r="AX230" s="14" t="s">
        <v>80</v>
      </c>
      <c r="AY230" s="241" t="s">
        <v>129</v>
      </c>
    </row>
    <row r="231" spans="1:65" s="2" customFormat="1" ht="16.5" customHeight="1">
      <c r="A231" s="34"/>
      <c r="B231" s="35"/>
      <c r="C231" s="253" t="s">
        <v>212</v>
      </c>
      <c r="D231" s="253" t="s">
        <v>258</v>
      </c>
      <c r="E231" s="254" t="s">
        <v>276</v>
      </c>
      <c r="F231" s="255" t="s">
        <v>277</v>
      </c>
      <c r="G231" s="256" t="s">
        <v>245</v>
      </c>
      <c r="H231" s="257">
        <v>11.388</v>
      </c>
      <c r="I231" s="258">
        <v>0</v>
      </c>
      <c r="J231" s="259">
        <f>ROUND(I231*H231,2)</f>
        <v>0</v>
      </c>
      <c r="K231" s="255" t="s">
        <v>135</v>
      </c>
      <c r="L231" s="260"/>
      <c r="M231" s="261" t="s">
        <v>1</v>
      </c>
      <c r="N231" s="262" t="s">
        <v>37</v>
      </c>
      <c r="O231" s="71"/>
      <c r="P231" s="212">
        <f>O231*H231</f>
        <v>0</v>
      </c>
      <c r="Q231" s="212">
        <v>1</v>
      </c>
      <c r="R231" s="212">
        <f>Q231*H231</f>
        <v>11.388</v>
      </c>
      <c r="S231" s="212">
        <v>0</v>
      </c>
      <c r="T231" s="21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4" t="s">
        <v>154</v>
      </c>
      <c r="AT231" s="214" t="s">
        <v>258</v>
      </c>
      <c r="AU231" s="214" t="s">
        <v>82</v>
      </c>
      <c r="AY231" s="17" t="s">
        <v>129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7" t="s">
        <v>80</v>
      </c>
      <c r="BK231" s="215">
        <f>ROUND(I231*H231,2)</f>
        <v>0</v>
      </c>
      <c r="BL231" s="17" t="s">
        <v>136</v>
      </c>
      <c r="BM231" s="214" t="s">
        <v>278</v>
      </c>
    </row>
    <row r="232" spans="1:65" s="2" customFormat="1" ht="10">
      <c r="A232" s="34"/>
      <c r="B232" s="35"/>
      <c r="C232" s="36"/>
      <c r="D232" s="216" t="s">
        <v>137</v>
      </c>
      <c r="E232" s="36"/>
      <c r="F232" s="217" t="s">
        <v>277</v>
      </c>
      <c r="G232" s="36"/>
      <c r="H232" s="36"/>
      <c r="I232" s="115"/>
      <c r="J232" s="36"/>
      <c r="K232" s="36"/>
      <c r="L232" s="39"/>
      <c r="M232" s="218"/>
      <c r="N232" s="219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137</v>
      </c>
      <c r="AU232" s="17" t="s">
        <v>82</v>
      </c>
    </row>
    <row r="233" spans="1:65" s="13" customFormat="1" ht="10">
      <c r="B233" s="220"/>
      <c r="C233" s="221"/>
      <c r="D233" s="216" t="s">
        <v>139</v>
      </c>
      <c r="E233" s="222" t="s">
        <v>1</v>
      </c>
      <c r="F233" s="223" t="s">
        <v>279</v>
      </c>
      <c r="G233" s="221"/>
      <c r="H233" s="224">
        <v>11.388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139</v>
      </c>
      <c r="AU233" s="230" t="s">
        <v>82</v>
      </c>
      <c r="AV233" s="13" t="s">
        <v>82</v>
      </c>
      <c r="AW233" s="13" t="s">
        <v>29</v>
      </c>
      <c r="AX233" s="13" t="s">
        <v>72</v>
      </c>
      <c r="AY233" s="230" t="s">
        <v>129</v>
      </c>
    </row>
    <row r="234" spans="1:65" s="14" customFormat="1" ht="10">
      <c r="B234" s="231"/>
      <c r="C234" s="232"/>
      <c r="D234" s="216" t="s">
        <v>139</v>
      </c>
      <c r="E234" s="233" t="s">
        <v>1</v>
      </c>
      <c r="F234" s="234" t="s">
        <v>141</v>
      </c>
      <c r="G234" s="232"/>
      <c r="H234" s="235">
        <v>11.388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AT234" s="241" t="s">
        <v>139</v>
      </c>
      <c r="AU234" s="241" t="s">
        <v>82</v>
      </c>
      <c r="AV234" s="14" t="s">
        <v>136</v>
      </c>
      <c r="AW234" s="14" t="s">
        <v>29</v>
      </c>
      <c r="AX234" s="14" t="s">
        <v>80</v>
      </c>
      <c r="AY234" s="241" t="s">
        <v>129</v>
      </c>
    </row>
    <row r="235" spans="1:65" s="2" customFormat="1" ht="16.5" customHeight="1">
      <c r="A235" s="34"/>
      <c r="B235" s="35"/>
      <c r="C235" s="203" t="s">
        <v>280</v>
      </c>
      <c r="D235" s="203" t="s">
        <v>131</v>
      </c>
      <c r="E235" s="204" t="s">
        <v>281</v>
      </c>
      <c r="F235" s="205" t="s">
        <v>282</v>
      </c>
      <c r="G235" s="206" t="s">
        <v>134</v>
      </c>
      <c r="H235" s="207">
        <v>1803.4</v>
      </c>
      <c r="I235" s="208">
        <v>0</v>
      </c>
      <c r="J235" s="209">
        <f>ROUND(I235*H235,2)</f>
        <v>0</v>
      </c>
      <c r="K235" s="205" t="s">
        <v>135</v>
      </c>
      <c r="L235" s="39"/>
      <c r="M235" s="210" t="s">
        <v>1</v>
      </c>
      <c r="N235" s="211" t="s">
        <v>37</v>
      </c>
      <c r="O235" s="71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4" t="s">
        <v>136</v>
      </c>
      <c r="AT235" s="214" t="s">
        <v>131</v>
      </c>
      <c r="AU235" s="214" t="s">
        <v>82</v>
      </c>
      <c r="AY235" s="17" t="s">
        <v>129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7" t="s">
        <v>80</v>
      </c>
      <c r="BK235" s="215">
        <f>ROUND(I235*H235,2)</f>
        <v>0</v>
      </c>
      <c r="BL235" s="17" t="s">
        <v>136</v>
      </c>
      <c r="BM235" s="214" t="s">
        <v>283</v>
      </c>
    </row>
    <row r="236" spans="1:65" s="2" customFormat="1" ht="18">
      <c r="A236" s="34"/>
      <c r="B236" s="35"/>
      <c r="C236" s="36"/>
      <c r="D236" s="216" t="s">
        <v>137</v>
      </c>
      <c r="E236" s="36"/>
      <c r="F236" s="217" t="s">
        <v>284</v>
      </c>
      <c r="G236" s="36"/>
      <c r="H236" s="36"/>
      <c r="I236" s="115"/>
      <c r="J236" s="36"/>
      <c r="K236" s="36"/>
      <c r="L236" s="39"/>
      <c r="M236" s="218"/>
      <c r="N236" s="219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137</v>
      </c>
      <c r="AU236" s="17" t="s">
        <v>82</v>
      </c>
    </row>
    <row r="237" spans="1:65" s="2" customFormat="1" ht="18">
      <c r="A237" s="34"/>
      <c r="B237" s="35"/>
      <c r="C237" s="36"/>
      <c r="D237" s="216" t="s">
        <v>166</v>
      </c>
      <c r="E237" s="36"/>
      <c r="F237" s="242" t="s">
        <v>285</v>
      </c>
      <c r="G237" s="36"/>
      <c r="H237" s="36"/>
      <c r="I237" s="115"/>
      <c r="J237" s="36"/>
      <c r="K237" s="36"/>
      <c r="L237" s="39"/>
      <c r="M237" s="218"/>
      <c r="N237" s="219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166</v>
      </c>
      <c r="AU237" s="17" t="s">
        <v>82</v>
      </c>
    </row>
    <row r="238" spans="1:65" s="13" customFormat="1" ht="10">
      <c r="B238" s="220"/>
      <c r="C238" s="221"/>
      <c r="D238" s="216" t="s">
        <v>139</v>
      </c>
      <c r="E238" s="222" t="s">
        <v>1</v>
      </c>
      <c r="F238" s="223" t="s">
        <v>286</v>
      </c>
      <c r="G238" s="221"/>
      <c r="H238" s="224">
        <v>1803.4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139</v>
      </c>
      <c r="AU238" s="230" t="s">
        <v>82</v>
      </c>
      <c r="AV238" s="13" t="s">
        <v>82</v>
      </c>
      <c r="AW238" s="13" t="s">
        <v>29</v>
      </c>
      <c r="AX238" s="13" t="s">
        <v>72</v>
      </c>
      <c r="AY238" s="230" t="s">
        <v>129</v>
      </c>
    </row>
    <row r="239" spans="1:65" s="14" customFormat="1" ht="10">
      <c r="B239" s="231"/>
      <c r="C239" s="232"/>
      <c r="D239" s="216" t="s">
        <v>139</v>
      </c>
      <c r="E239" s="233" t="s">
        <v>1</v>
      </c>
      <c r="F239" s="234" t="s">
        <v>141</v>
      </c>
      <c r="G239" s="232"/>
      <c r="H239" s="235">
        <v>1803.4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139</v>
      </c>
      <c r="AU239" s="241" t="s">
        <v>82</v>
      </c>
      <c r="AV239" s="14" t="s">
        <v>136</v>
      </c>
      <c r="AW239" s="14" t="s">
        <v>29</v>
      </c>
      <c r="AX239" s="14" t="s">
        <v>80</v>
      </c>
      <c r="AY239" s="241" t="s">
        <v>129</v>
      </c>
    </row>
    <row r="240" spans="1:65" s="12" customFormat="1" ht="22.75" customHeight="1">
      <c r="B240" s="187"/>
      <c r="C240" s="188"/>
      <c r="D240" s="189" t="s">
        <v>71</v>
      </c>
      <c r="E240" s="201" t="s">
        <v>82</v>
      </c>
      <c r="F240" s="201" t="s">
        <v>287</v>
      </c>
      <c r="G240" s="188"/>
      <c r="H240" s="188"/>
      <c r="I240" s="191"/>
      <c r="J240" s="202">
        <f>BK240</f>
        <v>0</v>
      </c>
      <c r="K240" s="188"/>
      <c r="L240" s="193"/>
      <c r="M240" s="194"/>
      <c r="N240" s="195"/>
      <c r="O240" s="195"/>
      <c r="P240" s="196">
        <f>SUM(P241:P262)</f>
        <v>0</v>
      </c>
      <c r="Q240" s="195"/>
      <c r="R240" s="196">
        <f>SUM(R241:R262)</f>
        <v>3.7249361099999998</v>
      </c>
      <c r="S240" s="195"/>
      <c r="T240" s="197">
        <f>SUM(T241:T262)</f>
        <v>0</v>
      </c>
      <c r="AR240" s="198" t="s">
        <v>80</v>
      </c>
      <c r="AT240" s="199" t="s">
        <v>71</v>
      </c>
      <c r="AU240" s="199" t="s">
        <v>80</v>
      </c>
      <c r="AY240" s="198" t="s">
        <v>129</v>
      </c>
      <c r="BK240" s="200">
        <f>SUM(BK241:BK262)</f>
        <v>0</v>
      </c>
    </row>
    <row r="241" spans="1:65" s="2" customFormat="1" ht="21.75" customHeight="1">
      <c r="A241" s="34"/>
      <c r="B241" s="35"/>
      <c r="C241" s="203" t="s">
        <v>218</v>
      </c>
      <c r="D241" s="203" t="s">
        <v>131</v>
      </c>
      <c r="E241" s="204" t="s">
        <v>288</v>
      </c>
      <c r="F241" s="205" t="s">
        <v>289</v>
      </c>
      <c r="G241" s="206" t="s">
        <v>134</v>
      </c>
      <c r="H241" s="207">
        <v>67.5</v>
      </c>
      <c r="I241" s="208">
        <v>0</v>
      </c>
      <c r="J241" s="209">
        <f>ROUND(I241*H241,2)</f>
        <v>0</v>
      </c>
      <c r="K241" s="205" t="s">
        <v>135</v>
      </c>
      <c r="L241" s="39"/>
      <c r="M241" s="210" t="s">
        <v>1</v>
      </c>
      <c r="N241" s="211" t="s">
        <v>37</v>
      </c>
      <c r="O241" s="71"/>
      <c r="P241" s="212">
        <f>O241*H241</f>
        <v>0</v>
      </c>
      <c r="Q241" s="212">
        <v>1E-4</v>
      </c>
      <c r="R241" s="212">
        <f>Q241*H241</f>
        <v>6.7499999999999999E-3</v>
      </c>
      <c r="S241" s="212">
        <v>0</v>
      </c>
      <c r="T241" s="213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4" t="s">
        <v>136</v>
      </c>
      <c r="AT241" s="214" t="s">
        <v>131</v>
      </c>
      <c r="AU241" s="214" t="s">
        <v>82</v>
      </c>
      <c r="AY241" s="17" t="s">
        <v>129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7" t="s">
        <v>80</v>
      </c>
      <c r="BK241" s="215">
        <f>ROUND(I241*H241,2)</f>
        <v>0</v>
      </c>
      <c r="BL241" s="17" t="s">
        <v>136</v>
      </c>
      <c r="BM241" s="214" t="s">
        <v>290</v>
      </c>
    </row>
    <row r="242" spans="1:65" s="2" customFormat="1" ht="27">
      <c r="A242" s="34"/>
      <c r="B242" s="35"/>
      <c r="C242" s="36"/>
      <c r="D242" s="216" t="s">
        <v>137</v>
      </c>
      <c r="E242" s="36"/>
      <c r="F242" s="217" t="s">
        <v>291</v>
      </c>
      <c r="G242" s="36"/>
      <c r="H242" s="36"/>
      <c r="I242" s="115"/>
      <c r="J242" s="36"/>
      <c r="K242" s="36"/>
      <c r="L242" s="39"/>
      <c r="M242" s="218"/>
      <c r="N242" s="219"/>
      <c r="O242" s="71"/>
      <c r="P242" s="71"/>
      <c r="Q242" s="71"/>
      <c r="R242" s="71"/>
      <c r="S242" s="71"/>
      <c r="T242" s="72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137</v>
      </c>
      <c r="AU242" s="17" t="s">
        <v>82</v>
      </c>
    </row>
    <row r="243" spans="1:65" s="13" customFormat="1" ht="10">
      <c r="B243" s="220"/>
      <c r="C243" s="221"/>
      <c r="D243" s="216" t="s">
        <v>139</v>
      </c>
      <c r="E243" s="222" t="s">
        <v>1</v>
      </c>
      <c r="F243" s="223" t="s">
        <v>292</v>
      </c>
      <c r="G243" s="221"/>
      <c r="H243" s="224">
        <v>67.5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139</v>
      </c>
      <c r="AU243" s="230" t="s">
        <v>82</v>
      </c>
      <c r="AV243" s="13" t="s">
        <v>82</v>
      </c>
      <c r="AW243" s="13" t="s">
        <v>29</v>
      </c>
      <c r="AX243" s="13" t="s">
        <v>72</v>
      </c>
      <c r="AY243" s="230" t="s">
        <v>129</v>
      </c>
    </row>
    <row r="244" spans="1:65" s="14" customFormat="1" ht="10">
      <c r="B244" s="231"/>
      <c r="C244" s="232"/>
      <c r="D244" s="216" t="s">
        <v>139</v>
      </c>
      <c r="E244" s="233" t="s">
        <v>1</v>
      </c>
      <c r="F244" s="234" t="s">
        <v>141</v>
      </c>
      <c r="G244" s="232"/>
      <c r="H244" s="235">
        <v>67.5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139</v>
      </c>
      <c r="AU244" s="241" t="s">
        <v>82</v>
      </c>
      <c r="AV244" s="14" t="s">
        <v>136</v>
      </c>
      <c r="AW244" s="14" t="s">
        <v>29</v>
      </c>
      <c r="AX244" s="14" t="s">
        <v>80</v>
      </c>
      <c r="AY244" s="241" t="s">
        <v>129</v>
      </c>
    </row>
    <row r="245" spans="1:65" s="2" customFormat="1" ht="21.75" customHeight="1">
      <c r="A245" s="34"/>
      <c r="B245" s="35"/>
      <c r="C245" s="253" t="s">
        <v>293</v>
      </c>
      <c r="D245" s="253" t="s">
        <v>258</v>
      </c>
      <c r="E245" s="254" t="s">
        <v>294</v>
      </c>
      <c r="F245" s="255" t="s">
        <v>295</v>
      </c>
      <c r="G245" s="256" t="s">
        <v>134</v>
      </c>
      <c r="H245" s="257">
        <v>81</v>
      </c>
      <c r="I245" s="258">
        <v>0</v>
      </c>
      <c r="J245" s="259">
        <f>ROUND(I245*H245,2)</f>
        <v>0</v>
      </c>
      <c r="K245" s="255" t="s">
        <v>135</v>
      </c>
      <c r="L245" s="260"/>
      <c r="M245" s="261" t="s">
        <v>1</v>
      </c>
      <c r="N245" s="262" t="s">
        <v>37</v>
      </c>
      <c r="O245" s="71"/>
      <c r="P245" s="212">
        <f>O245*H245</f>
        <v>0</v>
      </c>
      <c r="Q245" s="212">
        <v>2.0000000000000001E-4</v>
      </c>
      <c r="R245" s="212">
        <f>Q245*H245</f>
        <v>1.6199999999999999E-2</v>
      </c>
      <c r="S245" s="212">
        <v>0</v>
      </c>
      <c r="T245" s="213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4" t="s">
        <v>154</v>
      </c>
      <c r="AT245" s="214" t="s">
        <v>258</v>
      </c>
      <c r="AU245" s="214" t="s">
        <v>82</v>
      </c>
      <c r="AY245" s="17" t="s">
        <v>129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7" t="s">
        <v>80</v>
      </c>
      <c r="BK245" s="215">
        <f>ROUND(I245*H245,2)</f>
        <v>0</v>
      </c>
      <c r="BL245" s="17" t="s">
        <v>136</v>
      </c>
      <c r="BM245" s="214" t="s">
        <v>296</v>
      </c>
    </row>
    <row r="246" spans="1:65" s="2" customFormat="1" ht="18">
      <c r="A246" s="34"/>
      <c r="B246" s="35"/>
      <c r="C246" s="36"/>
      <c r="D246" s="216" t="s">
        <v>137</v>
      </c>
      <c r="E246" s="36"/>
      <c r="F246" s="217" t="s">
        <v>295</v>
      </c>
      <c r="G246" s="36"/>
      <c r="H246" s="36"/>
      <c r="I246" s="115"/>
      <c r="J246" s="36"/>
      <c r="K246" s="36"/>
      <c r="L246" s="39"/>
      <c r="M246" s="218"/>
      <c r="N246" s="219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137</v>
      </c>
      <c r="AU246" s="17" t="s">
        <v>82</v>
      </c>
    </row>
    <row r="247" spans="1:65" s="13" customFormat="1" ht="10">
      <c r="B247" s="220"/>
      <c r="C247" s="221"/>
      <c r="D247" s="216" t="s">
        <v>139</v>
      </c>
      <c r="E247" s="222" t="s">
        <v>1</v>
      </c>
      <c r="F247" s="223" t="s">
        <v>297</v>
      </c>
      <c r="G247" s="221"/>
      <c r="H247" s="224">
        <v>81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139</v>
      </c>
      <c r="AU247" s="230" t="s">
        <v>82</v>
      </c>
      <c r="AV247" s="13" t="s">
        <v>82</v>
      </c>
      <c r="AW247" s="13" t="s">
        <v>29</v>
      </c>
      <c r="AX247" s="13" t="s">
        <v>72</v>
      </c>
      <c r="AY247" s="230" t="s">
        <v>129</v>
      </c>
    </row>
    <row r="248" spans="1:65" s="14" customFormat="1" ht="10">
      <c r="B248" s="231"/>
      <c r="C248" s="232"/>
      <c r="D248" s="216" t="s">
        <v>139</v>
      </c>
      <c r="E248" s="233" t="s">
        <v>1</v>
      </c>
      <c r="F248" s="234" t="s">
        <v>141</v>
      </c>
      <c r="G248" s="232"/>
      <c r="H248" s="235">
        <v>81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AT248" s="241" t="s">
        <v>139</v>
      </c>
      <c r="AU248" s="241" t="s">
        <v>82</v>
      </c>
      <c r="AV248" s="14" t="s">
        <v>136</v>
      </c>
      <c r="AW248" s="14" t="s">
        <v>29</v>
      </c>
      <c r="AX248" s="14" t="s">
        <v>80</v>
      </c>
      <c r="AY248" s="241" t="s">
        <v>129</v>
      </c>
    </row>
    <row r="249" spans="1:65" s="2" customFormat="1" ht="21.75" customHeight="1">
      <c r="A249" s="34"/>
      <c r="B249" s="35"/>
      <c r="C249" s="203" t="s">
        <v>222</v>
      </c>
      <c r="D249" s="203" t="s">
        <v>131</v>
      </c>
      <c r="E249" s="204" t="s">
        <v>298</v>
      </c>
      <c r="F249" s="205" t="s">
        <v>299</v>
      </c>
      <c r="G249" s="206" t="s">
        <v>163</v>
      </c>
      <c r="H249" s="207">
        <v>1.4750000000000001</v>
      </c>
      <c r="I249" s="208">
        <v>0</v>
      </c>
      <c r="J249" s="209">
        <f>ROUND(I249*H249,2)</f>
        <v>0</v>
      </c>
      <c r="K249" s="205" t="s">
        <v>135</v>
      </c>
      <c r="L249" s="39"/>
      <c r="M249" s="210" t="s">
        <v>1</v>
      </c>
      <c r="N249" s="211" t="s">
        <v>37</v>
      </c>
      <c r="O249" s="71"/>
      <c r="P249" s="212">
        <f>O249*H249</f>
        <v>0</v>
      </c>
      <c r="Q249" s="212">
        <v>2.45329</v>
      </c>
      <c r="R249" s="212">
        <f>Q249*H249</f>
        <v>3.61860275</v>
      </c>
      <c r="S249" s="212">
        <v>0</v>
      </c>
      <c r="T249" s="213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4" t="s">
        <v>136</v>
      </c>
      <c r="AT249" s="214" t="s">
        <v>131</v>
      </c>
      <c r="AU249" s="214" t="s">
        <v>82</v>
      </c>
      <c r="AY249" s="17" t="s">
        <v>129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7" t="s">
        <v>80</v>
      </c>
      <c r="BK249" s="215">
        <f>ROUND(I249*H249,2)</f>
        <v>0</v>
      </c>
      <c r="BL249" s="17" t="s">
        <v>136</v>
      </c>
      <c r="BM249" s="214" t="s">
        <v>300</v>
      </c>
    </row>
    <row r="250" spans="1:65" s="2" customFormat="1" ht="18">
      <c r="A250" s="34"/>
      <c r="B250" s="35"/>
      <c r="C250" s="36"/>
      <c r="D250" s="216" t="s">
        <v>137</v>
      </c>
      <c r="E250" s="36"/>
      <c r="F250" s="217" t="s">
        <v>301</v>
      </c>
      <c r="G250" s="36"/>
      <c r="H250" s="36"/>
      <c r="I250" s="115"/>
      <c r="J250" s="36"/>
      <c r="K250" s="36"/>
      <c r="L250" s="39"/>
      <c r="M250" s="218"/>
      <c r="N250" s="219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137</v>
      </c>
      <c r="AU250" s="17" t="s">
        <v>82</v>
      </c>
    </row>
    <row r="251" spans="1:65" s="13" customFormat="1" ht="10">
      <c r="B251" s="220"/>
      <c r="C251" s="221"/>
      <c r="D251" s="216" t="s">
        <v>139</v>
      </c>
      <c r="E251" s="222" t="s">
        <v>1</v>
      </c>
      <c r="F251" s="223" t="s">
        <v>302</v>
      </c>
      <c r="G251" s="221"/>
      <c r="H251" s="224">
        <v>1.4750000000000001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139</v>
      </c>
      <c r="AU251" s="230" t="s">
        <v>82</v>
      </c>
      <c r="AV251" s="13" t="s">
        <v>82</v>
      </c>
      <c r="AW251" s="13" t="s">
        <v>29</v>
      </c>
      <c r="AX251" s="13" t="s">
        <v>72</v>
      </c>
      <c r="AY251" s="230" t="s">
        <v>129</v>
      </c>
    </row>
    <row r="252" spans="1:65" s="14" customFormat="1" ht="10">
      <c r="B252" s="231"/>
      <c r="C252" s="232"/>
      <c r="D252" s="216" t="s">
        <v>139</v>
      </c>
      <c r="E252" s="233" t="s">
        <v>1</v>
      </c>
      <c r="F252" s="234" t="s">
        <v>141</v>
      </c>
      <c r="G252" s="232"/>
      <c r="H252" s="235">
        <v>1.4750000000000001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139</v>
      </c>
      <c r="AU252" s="241" t="s">
        <v>82</v>
      </c>
      <c r="AV252" s="14" t="s">
        <v>136</v>
      </c>
      <c r="AW252" s="14" t="s">
        <v>29</v>
      </c>
      <c r="AX252" s="14" t="s">
        <v>80</v>
      </c>
      <c r="AY252" s="241" t="s">
        <v>129</v>
      </c>
    </row>
    <row r="253" spans="1:65" s="2" customFormat="1" ht="16.5" customHeight="1">
      <c r="A253" s="34"/>
      <c r="B253" s="35"/>
      <c r="C253" s="203" t="s">
        <v>303</v>
      </c>
      <c r="D253" s="203" t="s">
        <v>131</v>
      </c>
      <c r="E253" s="204" t="s">
        <v>304</v>
      </c>
      <c r="F253" s="205" t="s">
        <v>305</v>
      </c>
      <c r="G253" s="206" t="s">
        <v>134</v>
      </c>
      <c r="H253" s="207">
        <v>4.5</v>
      </c>
      <c r="I253" s="208">
        <v>0</v>
      </c>
      <c r="J253" s="209">
        <f>ROUND(I253*H253,2)</f>
        <v>0</v>
      </c>
      <c r="K253" s="205" t="s">
        <v>135</v>
      </c>
      <c r="L253" s="39"/>
      <c r="M253" s="210" t="s">
        <v>1</v>
      </c>
      <c r="N253" s="211" t="s">
        <v>37</v>
      </c>
      <c r="O253" s="71"/>
      <c r="P253" s="212">
        <f>O253*H253</f>
        <v>0</v>
      </c>
      <c r="Q253" s="212">
        <v>2.47E-3</v>
      </c>
      <c r="R253" s="212">
        <f>Q253*H253</f>
        <v>1.1115E-2</v>
      </c>
      <c r="S253" s="212">
        <v>0</v>
      </c>
      <c r="T253" s="213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4" t="s">
        <v>136</v>
      </c>
      <c r="AT253" s="214" t="s">
        <v>131</v>
      </c>
      <c r="AU253" s="214" t="s">
        <v>82</v>
      </c>
      <c r="AY253" s="17" t="s">
        <v>129</v>
      </c>
      <c r="BE253" s="215">
        <f>IF(N253="základní",J253,0)</f>
        <v>0</v>
      </c>
      <c r="BF253" s="215">
        <f>IF(N253="snížená",J253,0)</f>
        <v>0</v>
      </c>
      <c r="BG253" s="215">
        <f>IF(N253="zákl. přenesená",J253,0)</f>
        <v>0</v>
      </c>
      <c r="BH253" s="215">
        <f>IF(N253="sníž. přenesená",J253,0)</f>
        <v>0</v>
      </c>
      <c r="BI253" s="215">
        <f>IF(N253="nulová",J253,0)</f>
        <v>0</v>
      </c>
      <c r="BJ253" s="17" t="s">
        <v>80</v>
      </c>
      <c r="BK253" s="215">
        <f>ROUND(I253*H253,2)</f>
        <v>0</v>
      </c>
      <c r="BL253" s="17" t="s">
        <v>136</v>
      </c>
      <c r="BM253" s="214" t="s">
        <v>306</v>
      </c>
    </row>
    <row r="254" spans="1:65" s="2" customFormat="1" ht="10">
      <c r="A254" s="34"/>
      <c r="B254" s="35"/>
      <c r="C254" s="36"/>
      <c r="D254" s="216" t="s">
        <v>137</v>
      </c>
      <c r="E254" s="36"/>
      <c r="F254" s="217" t="s">
        <v>307</v>
      </c>
      <c r="G254" s="36"/>
      <c r="H254" s="36"/>
      <c r="I254" s="115"/>
      <c r="J254" s="36"/>
      <c r="K254" s="36"/>
      <c r="L254" s="39"/>
      <c r="M254" s="218"/>
      <c r="N254" s="219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137</v>
      </c>
      <c r="AU254" s="17" t="s">
        <v>82</v>
      </c>
    </row>
    <row r="255" spans="1:65" s="13" customFormat="1" ht="10">
      <c r="B255" s="220"/>
      <c r="C255" s="221"/>
      <c r="D255" s="216" t="s">
        <v>139</v>
      </c>
      <c r="E255" s="222" t="s">
        <v>1</v>
      </c>
      <c r="F255" s="223" t="s">
        <v>308</v>
      </c>
      <c r="G255" s="221"/>
      <c r="H255" s="224">
        <v>4.5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139</v>
      </c>
      <c r="AU255" s="230" t="s">
        <v>82</v>
      </c>
      <c r="AV255" s="13" t="s">
        <v>82</v>
      </c>
      <c r="AW255" s="13" t="s">
        <v>29</v>
      </c>
      <c r="AX255" s="13" t="s">
        <v>72</v>
      </c>
      <c r="AY255" s="230" t="s">
        <v>129</v>
      </c>
    </row>
    <row r="256" spans="1:65" s="14" customFormat="1" ht="10">
      <c r="B256" s="231"/>
      <c r="C256" s="232"/>
      <c r="D256" s="216" t="s">
        <v>139</v>
      </c>
      <c r="E256" s="233" t="s">
        <v>1</v>
      </c>
      <c r="F256" s="234" t="s">
        <v>141</v>
      </c>
      <c r="G256" s="232"/>
      <c r="H256" s="235">
        <v>4.5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139</v>
      </c>
      <c r="AU256" s="241" t="s">
        <v>82</v>
      </c>
      <c r="AV256" s="14" t="s">
        <v>136</v>
      </c>
      <c r="AW256" s="14" t="s">
        <v>29</v>
      </c>
      <c r="AX256" s="14" t="s">
        <v>80</v>
      </c>
      <c r="AY256" s="241" t="s">
        <v>129</v>
      </c>
    </row>
    <row r="257" spans="1:65" s="2" customFormat="1" ht="16.5" customHeight="1">
      <c r="A257" s="34"/>
      <c r="B257" s="35"/>
      <c r="C257" s="203" t="s">
        <v>226</v>
      </c>
      <c r="D257" s="203" t="s">
        <v>131</v>
      </c>
      <c r="E257" s="204" t="s">
        <v>309</v>
      </c>
      <c r="F257" s="205" t="s">
        <v>310</v>
      </c>
      <c r="G257" s="206" t="s">
        <v>134</v>
      </c>
      <c r="H257" s="207">
        <v>4.5</v>
      </c>
      <c r="I257" s="208">
        <v>0</v>
      </c>
      <c r="J257" s="209">
        <f>ROUND(I257*H257,2)</f>
        <v>0</v>
      </c>
      <c r="K257" s="205" t="s">
        <v>135</v>
      </c>
      <c r="L257" s="39"/>
      <c r="M257" s="210" t="s">
        <v>1</v>
      </c>
      <c r="N257" s="211" t="s">
        <v>37</v>
      </c>
      <c r="O257" s="71"/>
      <c r="P257" s="212">
        <f>O257*H257</f>
        <v>0</v>
      </c>
      <c r="Q257" s="212">
        <v>0</v>
      </c>
      <c r="R257" s="212">
        <f>Q257*H257</f>
        <v>0</v>
      </c>
      <c r="S257" s="212">
        <v>0</v>
      </c>
      <c r="T257" s="213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4" t="s">
        <v>136</v>
      </c>
      <c r="AT257" s="214" t="s">
        <v>131</v>
      </c>
      <c r="AU257" s="214" t="s">
        <v>82</v>
      </c>
      <c r="AY257" s="17" t="s">
        <v>129</v>
      </c>
      <c r="BE257" s="215">
        <f>IF(N257="základní",J257,0)</f>
        <v>0</v>
      </c>
      <c r="BF257" s="215">
        <f>IF(N257="snížená",J257,0)</f>
        <v>0</v>
      </c>
      <c r="BG257" s="215">
        <f>IF(N257="zákl. přenesená",J257,0)</f>
        <v>0</v>
      </c>
      <c r="BH257" s="215">
        <f>IF(N257="sníž. přenesená",J257,0)</f>
        <v>0</v>
      </c>
      <c r="BI257" s="215">
        <f>IF(N257="nulová",J257,0)</f>
        <v>0</v>
      </c>
      <c r="BJ257" s="17" t="s">
        <v>80</v>
      </c>
      <c r="BK257" s="215">
        <f>ROUND(I257*H257,2)</f>
        <v>0</v>
      </c>
      <c r="BL257" s="17" t="s">
        <v>136</v>
      </c>
      <c r="BM257" s="214" t="s">
        <v>311</v>
      </c>
    </row>
    <row r="258" spans="1:65" s="2" customFormat="1" ht="10">
      <c r="A258" s="34"/>
      <c r="B258" s="35"/>
      <c r="C258" s="36"/>
      <c r="D258" s="216" t="s">
        <v>137</v>
      </c>
      <c r="E258" s="36"/>
      <c r="F258" s="217" t="s">
        <v>312</v>
      </c>
      <c r="G258" s="36"/>
      <c r="H258" s="36"/>
      <c r="I258" s="115"/>
      <c r="J258" s="36"/>
      <c r="K258" s="36"/>
      <c r="L258" s="39"/>
      <c r="M258" s="218"/>
      <c r="N258" s="219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137</v>
      </c>
      <c r="AU258" s="17" t="s">
        <v>82</v>
      </c>
    </row>
    <row r="259" spans="1:65" s="2" customFormat="1" ht="16.5" customHeight="1">
      <c r="A259" s="34"/>
      <c r="B259" s="35"/>
      <c r="C259" s="203" t="s">
        <v>313</v>
      </c>
      <c r="D259" s="203" t="s">
        <v>131</v>
      </c>
      <c r="E259" s="204" t="s">
        <v>314</v>
      </c>
      <c r="F259" s="205" t="s">
        <v>315</v>
      </c>
      <c r="G259" s="206" t="s">
        <v>245</v>
      </c>
      <c r="H259" s="207">
        <v>6.8000000000000005E-2</v>
      </c>
      <c r="I259" s="208">
        <v>0</v>
      </c>
      <c r="J259" s="209">
        <f>ROUND(I259*H259,2)</f>
        <v>0</v>
      </c>
      <c r="K259" s="205" t="s">
        <v>135</v>
      </c>
      <c r="L259" s="39"/>
      <c r="M259" s="210" t="s">
        <v>1</v>
      </c>
      <c r="N259" s="211" t="s">
        <v>37</v>
      </c>
      <c r="O259" s="71"/>
      <c r="P259" s="212">
        <f>O259*H259</f>
        <v>0</v>
      </c>
      <c r="Q259" s="212">
        <v>1.06277</v>
      </c>
      <c r="R259" s="212">
        <f>Q259*H259</f>
        <v>7.2268360000000004E-2</v>
      </c>
      <c r="S259" s="212">
        <v>0</v>
      </c>
      <c r="T259" s="21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4" t="s">
        <v>136</v>
      </c>
      <c r="AT259" s="214" t="s">
        <v>131</v>
      </c>
      <c r="AU259" s="214" t="s">
        <v>82</v>
      </c>
      <c r="AY259" s="17" t="s">
        <v>129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17" t="s">
        <v>80</v>
      </c>
      <c r="BK259" s="215">
        <f>ROUND(I259*H259,2)</f>
        <v>0</v>
      </c>
      <c r="BL259" s="17" t="s">
        <v>136</v>
      </c>
      <c r="BM259" s="214" t="s">
        <v>316</v>
      </c>
    </row>
    <row r="260" spans="1:65" s="2" customFormat="1" ht="10">
      <c r="A260" s="34"/>
      <c r="B260" s="35"/>
      <c r="C260" s="36"/>
      <c r="D260" s="216" t="s">
        <v>137</v>
      </c>
      <c r="E260" s="36"/>
      <c r="F260" s="217" t="s">
        <v>317</v>
      </c>
      <c r="G260" s="36"/>
      <c r="H260" s="36"/>
      <c r="I260" s="115"/>
      <c r="J260" s="36"/>
      <c r="K260" s="36"/>
      <c r="L260" s="39"/>
      <c r="M260" s="218"/>
      <c r="N260" s="219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137</v>
      </c>
      <c r="AU260" s="17" t="s">
        <v>82</v>
      </c>
    </row>
    <row r="261" spans="1:65" s="13" customFormat="1" ht="10">
      <c r="B261" s="220"/>
      <c r="C261" s="221"/>
      <c r="D261" s="216" t="s">
        <v>139</v>
      </c>
      <c r="E261" s="222" t="s">
        <v>1</v>
      </c>
      <c r="F261" s="223" t="s">
        <v>318</v>
      </c>
      <c r="G261" s="221"/>
      <c r="H261" s="224">
        <v>6.8000000000000005E-2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139</v>
      </c>
      <c r="AU261" s="230" t="s">
        <v>82</v>
      </c>
      <c r="AV261" s="13" t="s">
        <v>82</v>
      </c>
      <c r="AW261" s="13" t="s">
        <v>29</v>
      </c>
      <c r="AX261" s="13" t="s">
        <v>72</v>
      </c>
      <c r="AY261" s="230" t="s">
        <v>129</v>
      </c>
    </row>
    <row r="262" spans="1:65" s="14" customFormat="1" ht="10">
      <c r="B262" s="231"/>
      <c r="C262" s="232"/>
      <c r="D262" s="216" t="s">
        <v>139</v>
      </c>
      <c r="E262" s="233" t="s">
        <v>1</v>
      </c>
      <c r="F262" s="234" t="s">
        <v>141</v>
      </c>
      <c r="G262" s="232"/>
      <c r="H262" s="235">
        <v>6.8000000000000005E-2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139</v>
      </c>
      <c r="AU262" s="241" t="s">
        <v>82</v>
      </c>
      <c r="AV262" s="14" t="s">
        <v>136</v>
      </c>
      <c r="AW262" s="14" t="s">
        <v>29</v>
      </c>
      <c r="AX262" s="14" t="s">
        <v>80</v>
      </c>
      <c r="AY262" s="241" t="s">
        <v>129</v>
      </c>
    </row>
    <row r="263" spans="1:65" s="12" customFormat="1" ht="22.75" customHeight="1">
      <c r="B263" s="187"/>
      <c r="C263" s="188"/>
      <c r="D263" s="189" t="s">
        <v>71</v>
      </c>
      <c r="E263" s="201" t="s">
        <v>136</v>
      </c>
      <c r="F263" s="201" t="s">
        <v>319</v>
      </c>
      <c r="G263" s="188"/>
      <c r="H263" s="188"/>
      <c r="I263" s="191"/>
      <c r="J263" s="202">
        <f>BK263</f>
        <v>0</v>
      </c>
      <c r="K263" s="188"/>
      <c r="L263" s="193"/>
      <c r="M263" s="194"/>
      <c r="N263" s="195"/>
      <c r="O263" s="195"/>
      <c r="P263" s="196">
        <f>SUM(P264:P270)</f>
        <v>0</v>
      </c>
      <c r="Q263" s="195"/>
      <c r="R263" s="196">
        <f>SUM(R264:R270)</f>
        <v>3.3580075200000001</v>
      </c>
      <c r="S263" s="195"/>
      <c r="T263" s="197">
        <f>SUM(T264:T270)</f>
        <v>0</v>
      </c>
      <c r="AR263" s="198" t="s">
        <v>80</v>
      </c>
      <c r="AT263" s="199" t="s">
        <v>71</v>
      </c>
      <c r="AU263" s="199" t="s">
        <v>80</v>
      </c>
      <c r="AY263" s="198" t="s">
        <v>129</v>
      </c>
      <c r="BK263" s="200">
        <f>SUM(BK264:BK270)</f>
        <v>0</v>
      </c>
    </row>
    <row r="264" spans="1:65" s="2" customFormat="1" ht="21.75" customHeight="1">
      <c r="A264" s="34"/>
      <c r="B264" s="35"/>
      <c r="C264" s="203" t="s">
        <v>230</v>
      </c>
      <c r="D264" s="203" t="s">
        <v>131</v>
      </c>
      <c r="E264" s="204" t="s">
        <v>320</v>
      </c>
      <c r="F264" s="205" t="s">
        <v>321</v>
      </c>
      <c r="G264" s="206" t="s">
        <v>163</v>
      </c>
      <c r="H264" s="207">
        <v>1.776</v>
      </c>
      <c r="I264" s="208">
        <v>0</v>
      </c>
      <c r="J264" s="209">
        <f>ROUND(I264*H264,2)</f>
        <v>0</v>
      </c>
      <c r="K264" s="205" t="s">
        <v>135</v>
      </c>
      <c r="L264" s="39"/>
      <c r="M264" s="210" t="s">
        <v>1</v>
      </c>
      <c r="N264" s="211" t="s">
        <v>37</v>
      </c>
      <c r="O264" s="71"/>
      <c r="P264" s="212">
        <f>O264*H264</f>
        <v>0</v>
      </c>
      <c r="Q264" s="212">
        <v>1.8907700000000001</v>
      </c>
      <c r="R264" s="212">
        <f>Q264*H264</f>
        <v>3.3580075200000001</v>
      </c>
      <c r="S264" s="212">
        <v>0</v>
      </c>
      <c r="T264" s="21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136</v>
      </c>
      <c r="AT264" s="214" t="s">
        <v>131</v>
      </c>
      <c r="AU264" s="214" t="s">
        <v>82</v>
      </c>
      <c r="AY264" s="17" t="s">
        <v>129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7" t="s">
        <v>80</v>
      </c>
      <c r="BK264" s="215">
        <f>ROUND(I264*H264,2)</f>
        <v>0</v>
      </c>
      <c r="BL264" s="17" t="s">
        <v>136</v>
      </c>
      <c r="BM264" s="214" t="s">
        <v>322</v>
      </c>
    </row>
    <row r="265" spans="1:65" s="2" customFormat="1" ht="18">
      <c r="A265" s="34"/>
      <c r="B265" s="35"/>
      <c r="C265" s="36"/>
      <c r="D265" s="216" t="s">
        <v>137</v>
      </c>
      <c r="E265" s="36"/>
      <c r="F265" s="217" t="s">
        <v>323</v>
      </c>
      <c r="G265" s="36"/>
      <c r="H265" s="36"/>
      <c r="I265" s="115"/>
      <c r="J265" s="36"/>
      <c r="K265" s="36"/>
      <c r="L265" s="39"/>
      <c r="M265" s="218"/>
      <c r="N265" s="219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137</v>
      </c>
      <c r="AU265" s="17" t="s">
        <v>82</v>
      </c>
    </row>
    <row r="266" spans="1:65" s="13" customFormat="1" ht="10">
      <c r="B266" s="220"/>
      <c r="C266" s="221"/>
      <c r="D266" s="216" t="s">
        <v>139</v>
      </c>
      <c r="E266" s="222" t="s">
        <v>1</v>
      </c>
      <c r="F266" s="223" t="s">
        <v>324</v>
      </c>
      <c r="G266" s="221"/>
      <c r="H266" s="224">
        <v>0.108</v>
      </c>
      <c r="I266" s="225"/>
      <c r="J266" s="221"/>
      <c r="K266" s="221"/>
      <c r="L266" s="226"/>
      <c r="M266" s="227"/>
      <c r="N266" s="228"/>
      <c r="O266" s="228"/>
      <c r="P266" s="228"/>
      <c r="Q266" s="228"/>
      <c r="R266" s="228"/>
      <c r="S266" s="228"/>
      <c r="T266" s="229"/>
      <c r="AT266" s="230" t="s">
        <v>139</v>
      </c>
      <c r="AU266" s="230" t="s">
        <v>82</v>
      </c>
      <c r="AV266" s="13" t="s">
        <v>82</v>
      </c>
      <c r="AW266" s="13" t="s">
        <v>29</v>
      </c>
      <c r="AX266" s="13" t="s">
        <v>72</v>
      </c>
      <c r="AY266" s="230" t="s">
        <v>129</v>
      </c>
    </row>
    <row r="267" spans="1:65" s="13" customFormat="1" ht="10">
      <c r="B267" s="220"/>
      <c r="C267" s="221"/>
      <c r="D267" s="216" t="s">
        <v>139</v>
      </c>
      <c r="E267" s="222" t="s">
        <v>1</v>
      </c>
      <c r="F267" s="223" t="s">
        <v>325</v>
      </c>
      <c r="G267" s="221"/>
      <c r="H267" s="224">
        <v>0.48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139</v>
      </c>
      <c r="AU267" s="230" t="s">
        <v>82</v>
      </c>
      <c r="AV267" s="13" t="s">
        <v>82</v>
      </c>
      <c r="AW267" s="13" t="s">
        <v>29</v>
      </c>
      <c r="AX267" s="13" t="s">
        <v>72</v>
      </c>
      <c r="AY267" s="230" t="s">
        <v>129</v>
      </c>
    </row>
    <row r="268" spans="1:65" s="13" customFormat="1" ht="10">
      <c r="B268" s="220"/>
      <c r="C268" s="221"/>
      <c r="D268" s="216" t="s">
        <v>139</v>
      </c>
      <c r="E268" s="222" t="s">
        <v>1</v>
      </c>
      <c r="F268" s="223" t="s">
        <v>326</v>
      </c>
      <c r="G268" s="221"/>
      <c r="H268" s="224">
        <v>1.02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139</v>
      </c>
      <c r="AU268" s="230" t="s">
        <v>82</v>
      </c>
      <c r="AV268" s="13" t="s">
        <v>82</v>
      </c>
      <c r="AW268" s="13" t="s">
        <v>29</v>
      </c>
      <c r="AX268" s="13" t="s">
        <v>72</v>
      </c>
      <c r="AY268" s="230" t="s">
        <v>129</v>
      </c>
    </row>
    <row r="269" spans="1:65" s="13" customFormat="1" ht="10">
      <c r="B269" s="220"/>
      <c r="C269" s="221"/>
      <c r="D269" s="216" t="s">
        <v>139</v>
      </c>
      <c r="E269" s="222" t="s">
        <v>1</v>
      </c>
      <c r="F269" s="223" t="s">
        <v>327</v>
      </c>
      <c r="G269" s="221"/>
      <c r="H269" s="224">
        <v>0.16800000000000001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139</v>
      </c>
      <c r="AU269" s="230" t="s">
        <v>82</v>
      </c>
      <c r="AV269" s="13" t="s">
        <v>82</v>
      </c>
      <c r="AW269" s="13" t="s">
        <v>29</v>
      </c>
      <c r="AX269" s="13" t="s">
        <v>72</v>
      </c>
      <c r="AY269" s="230" t="s">
        <v>129</v>
      </c>
    </row>
    <row r="270" spans="1:65" s="14" customFormat="1" ht="10">
      <c r="B270" s="231"/>
      <c r="C270" s="232"/>
      <c r="D270" s="216" t="s">
        <v>139</v>
      </c>
      <c r="E270" s="233" t="s">
        <v>1</v>
      </c>
      <c r="F270" s="234" t="s">
        <v>141</v>
      </c>
      <c r="G270" s="232"/>
      <c r="H270" s="235">
        <v>1.776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AT270" s="241" t="s">
        <v>139</v>
      </c>
      <c r="AU270" s="241" t="s">
        <v>82</v>
      </c>
      <c r="AV270" s="14" t="s">
        <v>136</v>
      </c>
      <c r="AW270" s="14" t="s">
        <v>29</v>
      </c>
      <c r="AX270" s="14" t="s">
        <v>80</v>
      </c>
      <c r="AY270" s="241" t="s">
        <v>129</v>
      </c>
    </row>
    <row r="271" spans="1:65" s="12" customFormat="1" ht="22.75" customHeight="1">
      <c r="B271" s="187"/>
      <c r="C271" s="188"/>
      <c r="D271" s="189" t="s">
        <v>71</v>
      </c>
      <c r="E271" s="201" t="s">
        <v>160</v>
      </c>
      <c r="F271" s="201" t="s">
        <v>328</v>
      </c>
      <c r="G271" s="188"/>
      <c r="H271" s="188"/>
      <c r="I271" s="191"/>
      <c r="J271" s="202">
        <f>BK271</f>
        <v>0</v>
      </c>
      <c r="K271" s="188"/>
      <c r="L271" s="193"/>
      <c r="M271" s="194"/>
      <c r="N271" s="195"/>
      <c r="O271" s="195"/>
      <c r="P271" s="196">
        <f>SUM(P272:P292)</f>
        <v>0</v>
      </c>
      <c r="Q271" s="195"/>
      <c r="R271" s="196">
        <f>SUM(R272:R292)</f>
        <v>374.52564000000001</v>
      </c>
      <c r="S271" s="195"/>
      <c r="T271" s="197">
        <f>SUM(T272:T292)</f>
        <v>0</v>
      </c>
      <c r="AR271" s="198" t="s">
        <v>80</v>
      </c>
      <c r="AT271" s="199" t="s">
        <v>71</v>
      </c>
      <c r="AU271" s="199" t="s">
        <v>80</v>
      </c>
      <c r="AY271" s="198" t="s">
        <v>129</v>
      </c>
      <c r="BK271" s="200">
        <f>SUM(BK272:BK292)</f>
        <v>0</v>
      </c>
    </row>
    <row r="272" spans="1:65" s="2" customFormat="1" ht="33" customHeight="1">
      <c r="A272" s="34"/>
      <c r="B272" s="35"/>
      <c r="C272" s="203" t="s">
        <v>329</v>
      </c>
      <c r="D272" s="203" t="s">
        <v>131</v>
      </c>
      <c r="E272" s="204" t="s">
        <v>330</v>
      </c>
      <c r="F272" s="205" t="s">
        <v>331</v>
      </c>
      <c r="G272" s="206" t="s">
        <v>134</v>
      </c>
      <c r="H272" s="207">
        <v>1726.2</v>
      </c>
      <c r="I272" s="208">
        <v>0</v>
      </c>
      <c r="J272" s="209">
        <f>ROUND(I272*H272,2)</f>
        <v>0</v>
      </c>
      <c r="K272" s="205" t="s">
        <v>135</v>
      </c>
      <c r="L272" s="39"/>
      <c r="M272" s="210" t="s">
        <v>1</v>
      </c>
      <c r="N272" s="211" t="s">
        <v>37</v>
      </c>
      <c r="O272" s="71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4" t="s">
        <v>136</v>
      </c>
      <c r="AT272" s="214" t="s">
        <v>131</v>
      </c>
      <c r="AU272" s="214" t="s">
        <v>82</v>
      </c>
      <c r="AY272" s="17" t="s">
        <v>129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7" t="s">
        <v>80</v>
      </c>
      <c r="BK272" s="215">
        <f>ROUND(I272*H272,2)</f>
        <v>0</v>
      </c>
      <c r="BL272" s="17" t="s">
        <v>136</v>
      </c>
      <c r="BM272" s="214" t="s">
        <v>332</v>
      </c>
    </row>
    <row r="273" spans="1:65" s="2" customFormat="1" ht="36">
      <c r="A273" s="34"/>
      <c r="B273" s="35"/>
      <c r="C273" s="36"/>
      <c r="D273" s="216" t="s">
        <v>137</v>
      </c>
      <c r="E273" s="36"/>
      <c r="F273" s="217" t="s">
        <v>333</v>
      </c>
      <c r="G273" s="36"/>
      <c r="H273" s="36"/>
      <c r="I273" s="115"/>
      <c r="J273" s="36"/>
      <c r="K273" s="36"/>
      <c r="L273" s="39"/>
      <c r="M273" s="218"/>
      <c r="N273" s="219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137</v>
      </c>
      <c r="AU273" s="17" t="s">
        <v>82</v>
      </c>
    </row>
    <row r="274" spans="1:65" s="13" customFormat="1" ht="10">
      <c r="B274" s="220"/>
      <c r="C274" s="221"/>
      <c r="D274" s="216" t="s">
        <v>139</v>
      </c>
      <c r="E274" s="222" t="s">
        <v>1</v>
      </c>
      <c r="F274" s="223" t="s">
        <v>334</v>
      </c>
      <c r="G274" s="221"/>
      <c r="H274" s="224">
        <v>1726.2</v>
      </c>
      <c r="I274" s="225"/>
      <c r="J274" s="221"/>
      <c r="K274" s="221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139</v>
      </c>
      <c r="AU274" s="230" t="s">
        <v>82</v>
      </c>
      <c r="AV274" s="13" t="s">
        <v>82</v>
      </c>
      <c r="AW274" s="13" t="s">
        <v>29</v>
      </c>
      <c r="AX274" s="13" t="s">
        <v>80</v>
      </c>
      <c r="AY274" s="230" t="s">
        <v>129</v>
      </c>
    </row>
    <row r="275" spans="1:65" s="2" customFormat="1" ht="16.5" customHeight="1">
      <c r="A275" s="34"/>
      <c r="B275" s="35"/>
      <c r="C275" s="253" t="s">
        <v>235</v>
      </c>
      <c r="D275" s="253" t="s">
        <v>258</v>
      </c>
      <c r="E275" s="254" t="s">
        <v>335</v>
      </c>
      <c r="F275" s="255" t="s">
        <v>336</v>
      </c>
      <c r="G275" s="256" t="s">
        <v>245</v>
      </c>
      <c r="H275" s="257">
        <v>15.103999999999999</v>
      </c>
      <c r="I275" s="258">
        <v>0</v>
      </c>
      <c r="J275" s="259">
        <f>ROUND(I275*H275,2)</f>
        <v>0</v>
      </c>
      <c r="K275" s="255" t="s">
        <v>135</v>
      </c>
      <c r="L275" s="260"/>
      <c r="M275" s="261" t="s">
        <v>1</v>
      </c>
      <c r="N275" s="262" t="s">
        <v>37</v>
      </c>
      <c r="O275" s="71"/>
      <c r="P275" s="212">
        <f>O275*H275</f>
        <v>0</v>
      </c>
      <c r="Q275" s="212">
        <v>1</v>
      </c>
      <c r="R275" s="212">
        <f>Q275*H275</f>
        <v>15.103999999999999</v>
      </c>
      <c r="S275" s="212">
        <v>0</v>
      </c>
      <c r="T275" s="213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4" t="s">
        <v>154</v>
      </c>
      <c r="AT275" s="214" t="s">
        <v>258</v>
      </c>
      <c r="AU275" s="214" t="s">
        <v>82</v>
      </c>
      <c r="AY275" s="17" t="s">
        <v>129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17" t="s">
        <v>80</v>
      </c>
      <c r="BK275" s="215">
        <f>ROUND(I275*H275,2)</f>
        <v>0</v>
      </c>
      <c r="BL275" s="17" t="s">
        <v>136</v>
      </c>
      <c r="BM275" s="214" t="s">
        <v>337</v>
      </c>
    </row>
    <row r="276" spans="1:65" s="2" customFormat="1" ht="10">
      <c r="A276" s="34"/>
      <c r="B276" s="35"/>
      <c r="C276" s="36"/>
      <c r="D276" s="216" t="s">
        <v>137</v>
      </c>
      <c r="E276" s="36"/>
      <c r="F276" s="217" t="s">
        <v>336</v>
      </c>
      <c r="G276" s="36"/>
      <c r="H276" s="36"/>
      <c r="I276" s="115"/>
      <c r="J276" s="36"/>
      <c r="K276" s="36"/>
      <c r="L276" s="39"/>
      <c r="M276" s="218"/>
      <c r="N276" s="219"/>
      <c r="O276" s="71"/>
      <c r="P276" s="71"/>
      <c r="Q276" s="71"/>
      <c r="R276" s="71"/>
      <c r="S276" s="71"/>
      <c r="T276" s="72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7" t="s">
        <v>137</v>
      </c>
      <c r="AU276" s="17" t="s">
        <v>82</v>
      </c>
    </row>
    <row r="277" spans="1:65" s="13" customFormat="1" ht="10">
      <c r="B277" s="220"/>
      <c r="C277" s="221"/>
      <c r="D277" s="216" t="s">
        <v>139</v>
      </c>
      <c r="E277" s="222" t="s">
        <v>1</v>
      </c>
      <c r="F277" s="223" t="s">
        <v>338</v>
      </c>
      <c r="G277" s="221"/>
      <c r="H277" s="224">
        <v>15.103999999999999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139</v>
      </c>
      <c r="AU277" s="230" t="s">
        <v>82</v>
      </c>
      <c r="AV277" s="13" t="s">
        <v>82</v>
      </c>
      <c r="AW277" s="13" t="s">
        <v>29</v>
      </c>
      <c r="AX277" s="13" t="s">
        <v>72</v>
      </c>
      <c r="AY277" s="230" t="s">
        <v>129</v>
      </c>
    </row>
    <row r="278" spans="1:65" s="14" customFormat="1" ht="10">
      <c r="B278" s="231"/>
      <c r="C278" s="232"/>
      <c r="D278" s="216" t="s">
        <v>139</v>
      </c>
      <c r="E278" s="233" t="s">
        <v>1</v>
      </c>
      <c r="F278" s="234" t="s">
        <v>141</v>
      </c>
      <c r="G278" s="232"/>
      <c r="H278" s="235">
        <v>15.103999999999999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AT278" s="241" t="s">
        <v>139</v>
      </c>
      <c r="AU278" s="241" t="s">
        <v>82</v>
      </c>
      <c r="AV278" s="14" t="s">
        <v>136</v>
      </c>
      <c r="AW278" s="14" t="s">
        <v>29</v>
      </c>
      <c r="AX278" s="14" t="s">
        <v>80</v>
      </c>
      <c r="AY278" s="241" t="s">
        <v>129</v>
      </c>
    </row>
    <row r="279" spans="1:65" s="2" customFormat="1" ht="16.5" customHeight="1">
      <c r="A279" s="34"/>
      <c r="B279" s="35"/>
      <c r="C279" s="203" t="s">
        <v>339</v>
      </c>
      <c r="D279" s="203" t="s">
        <v>131</v>
      </c>
      <c r="E279" s="204" t="s">
        <v>340</v>
      </c>
      <c r="F279" s="205" t="s">
        <v>341</v>
      </c>
      <c r="G279" s="206" t="s">
        <v>134</v>
      </c>
      <c r="H279" s="207">
        <v>1726.2</v>
      </c>
      <c r="I279" s="208">
        <v>0</v>
      </c>
      <c r="J279" s="209">
        <f>ROUND(I279*H279,2)</f>
        <v>0</v>
      </c>
      <c r="K279" s="205" t="s">
        <v>135</v>
      </c>
      <c r="L279" s="39"/>
      <c r="M279" s="210" t="s">
        <v>1</v>
      </c>
      <c r="N279" s="211" t="s">
        <v>37</v>
      </c>
      <c r="O279" s="71"/>
      <c r="P279" s="212">
        <f>O279*H279</f>
        <v>0</v>
      </c>
      <c r="Q279" s="212">
        <v>0</v>
      </c>
      <c r="R279" s="212">
        <f>Q279*H279</f>
        <v>0</v>
      </c>
      <c r="S279" s="212">
        <v>0</v>
      </c>
      <c r="T279" s="21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4" t="s">
        <v>136</v>
      </c>
      <c r="AT279" s="214" t="s">
        <v>131</v>
      </c>
      <c r="AU279" s="214" t="s">
        <v>82</v>
      </c>
      <c r="AY279" s="17" t="s">
        <v>129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7" t="s">
        <v>80</v>
      </c>
      <c r="BK279" s="215">
        <f>ROUND(I279*H279,2)</f>
        <v>0</v>
      </c>
      <c r="BL279" s="17" t="s">
        <v>136</v>
      </c>
      <c r="BM279" s="214" t="s">
        <v>342</v>
      </c>
    </row>
    <row r="280" spans="1:65" s="2" customFormat="1" ht="36">
      <c r="A280" s="34"/>
      <c r="B280" s="35"/>
      <c r="C280" s="36"/>
      <c r="D280" s="216" t="s">
        <v>137</v>
      </c>
      <c r="E280" s="36"/>
      <c r="F280" s="217" t="s">
        <v>343</v>
      </c>
      <c r="G280" s="36"/>
      <c r="H280" s="36"/>
      <c r="I280" s="115"/>
      <c r="J280" s="36"/>
      <c r="K280" s="36"/>
      <c r="L280" s="39"/>
      <c r="M280" s="218"/>
      <c r="N280" s="219"/>
      <c r="O280" s="71"/>
      <c r="P280" s="71"/>
      <c r="Q280" s="71"/>
      <c r="R280" s="71"/>
      <c r="S280" s="71"/>
      <c r="T280" s="72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7" t="s">
        <v>137</v>
      </c>
      <c r="AU280" s="17" t="s">
        <v>82</v>
      </c>
    </row>
    <row r="281" spans="1:65" s="2" customFormat="1" ht="27">
      <c r="A281" s="34"/>
      <c r="B281" s="35"/>
      <c r="C281" s="36"/>
      <c r="D281" s="216" t="s">
        <v>166</v>
      </c>
      <c r="E281" s="36"/>
      <c r="F281" s="242" t="s">
        <v>344</v>
      </c>
      <c r="G281" s="36"/>
      <c r="H281" s="36"/>
      <c r="I281" s="115"/>
      <c r="J281" s="36"/>
      <c r="K281" s="36"/>
      <c r="L281" s="39"/>
      <c r="M281" s="218"/>
      <c r="N281" s="219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166</v>
      </c>
      <c r="AU281" s="17" t="s">
        <v>82</v>
      </c>
    </row>
    <row r="282" spans="1:65" s="2" customFormat="1" ht="21.75" customHeight="1">
      <c r="A282" s="34"/>
      <c r="B282" s="35"/>
      <c r="C282" s="253" t="s">
        <v>240</v>
      </c>
      <c r="D282" s="253" t="s">
        <v>258</v>
      </c>
      <c r="E282" s="254" t="s">
        <v>345</v>
      </c>
      <c r="F282" s="255" t="s">
        <v>346</v>
      </c>
      <c r="G282" s="256" t="s">
        <v>163</v>
      </c>
      <c r="H282" s="257">
        <v>431.55</v>
      </c>
      <c r="I282" s="258">
        <v>0</v>
      </c>
      <c r="J282" s="259">
        <f>ROUND(I282*H282,2)</f>
        <v>0</v>
      </c>
      <c r="K282" s="255" t="s">
        <v>347</v>
      </c>
      <c r="L282" s="260"/>
      <c r="M282" s="261" t="s">
        <v>1</v>
      </c>
      <c r="N282" s="262" t="s">
        <v>37</v>
      </c>
      <c r="O282" s="71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4" t="s">
        <v>154</v>
      </c>
      <c r="AT282" s="214" t="s">
        <v>258</v>
      </c>
      <c r="AU282" s="214" t="s">
        <v>82</v>
      </c>
      <c r="AY282" s="17" t="s">
        <v>129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7" t="s">
        <v>80</v>
      </c>
      <c r="BK282" s="215">
        <f>ROUND(I282*H282,2)</f>
        <v>0</v>
      </c>
      <c r="BL282" s="17" t="s">
        <v>136</v>
      </c>
      <c r="BM282" s="214" t="s">
        <v>348</v>
      </c>
    </row>
    <row r="283" spans="1:65" s="2" customFormat="1" ht="10">
      <c r="A283" s="34"/>
      <c r="B283" s="35"/>
      <c r="C283" s="36"/>
      <c r="D283" s="216" t="s">
        <v>137</v>
      </c>
      <c r="E283" s="36"/>
      <c r="F283" s="217" t="s">
        <v>346</v>
      </c>
      <c r="G283" s="36"/>
      <c r="H283" s="36"/>
      <c r="I283" s="115"/>
      <c r="J283" s="36"/>
      <c r="K283" s="36"/>
      <c r="L283" s="39"/>
      <c r="M283" s="218"/>
      <c r="N283" s="219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137</v>
      </c>
      <c r="AU283" s="17" t="s">
        <v>82</v>
      </c>
    </row>
    <row r="284" spans="1:65" s="13" customFormat="1" ht="10">
      <c r="B284" s="220"/>
      <c r="C284" s="221"/>
      <c r="D284" s="216" t="s">
        <v>139</v>
      </c>
      <c r="E284" s="222" t="s">
        <v>1</v>
      </c>
      <c r="F284" s="223" t="s">
        <v>349</v>
      </c>
      <c r="G284" s="221"/>
      <c r="H284" s="224">
        <v>431.55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139</v>
      </c>
      <c r="AU284" s="230" t="s">
        <v>82</v>
      </c>
      <c r="AV284" s="13" t="s">
        <v>82</v>
      </c>
      <c r="AW284" s="13" t="s">
        <v>29</v>
      </c>
      <c r="AX284" s="13" t="s">
        <v>72</v>
      </c>
      <c r="AY284" s="230" t="s">
        <v>129</v>
      </c>
    </row>
    <row r="285" spans="1:65" s="14" customFormat="1" ht="10">
      <c r="B285" s="231"/>
      <c r="C285" s="232"/>
      <c r="D285" s="216" t="s">
        <v>139</v>
      </c>
      <c r="E285" s="233" t="s">
        <v>1</v>
      </c>
      <c r="F285" s="234" t="s">
        <v>141</v>
      </c>
      <c r="G285" s="232"/>
      <c r="H285" s="235">
        <v>431.55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AT285" s="241" t="s">
        <v>139</v>
      </c>
      <c r="AU285" s="241" t="s">
        <v>82</v>
      </c>
      <c r="AV285" s="14" t="s">
        <v>136</v>
      </c>
      <c r="AW285" s="14" t="s">
        <v>29</v>
      </c>
      <c r="AX285" s="14" t="s">
        <v>80</v>
      </c>
      <c r="AY285" s="241" t="s">
        <v>129</v>
      </c>
    </row>
    <row r="286" spans="1:65" s="2" customFormat="1" ht="21.75" customHeight="1">
      <c r="A286" s="34"/>
      <c r="B286" s="35"/>
      <c r="C286" s="203" t="s">
        <v>350</v>
      </c>
      <c r="D286" s="203" t="s">
        <v>131</v>
      </c>
      <c r="E286" s="204" t="s">
        <v>351</v>
      </c>
      <c r="F286" s="205" t="s">
        <v>352</v>
      </c>
      <c r="G286" s="206" t="s">
        <v>134</v>
      </c>
      <c r="H286" s="207">
        <v>77.2</v>
      </c>
      <c r="I286" s="208">
        <v>0</v>
      </c>
      <c r="J286" s="209">
        <f>ROUND(I286*H286,2)</f>
        <v>0</v>
      </c>
      <c r="K286" s="205" t="s">
        <v>135</v>
      </c>
      <c r="L286" s="39"/>
      <c r="M286" s="210" t="s">
        <v>1</v>
      </c>
      <c r="N286" s="211" t="s">
        <v>37</v>
      </c>
      <c r="O286" s="71"/>
      <c r="P286" s="212">
        <f>O286*H286</f>
        <v>0</v>
      </c>
      <c r="Q286" s="212">
        <v>0.1837</v>
      </c>
      <c r="R286" s="212">
        <f>Q286*H286</f>
        <v>14.181640000000002</v>
      </c>
      <c r="S286" s="212">
        <v>0</v>
      </c>
      <c r="T286" s="21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4" t="s">
        <v>136</v>
      </c>
      <c r="AT286" s="214" t="s">
        <v>131</v>
      </c>
      <c r="AU286" s="214" t="s">
        <v>82</v>
      </c>
      <c r="AY286" s="17" t="s">
        <v>129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7" t="s">
        <v>80</v>
      </c>
      <c r="BK286" s="215">
        <f>ROUND(I286*H286,2)</f>
        <v>0</v>
      </c>
      <c r="BL286" s="17" t="s">
        <v>136</v>
      </c>
      <c r="BM286" s="214" t="s">
        <v>353</v>
      </c>
    </row>
    <row r="287" spans="1:65" s="2" customFormat="1" ht="27">
      <c r="A287" s="34"/>
      <c r="B287" s="35"/>
      <c r="C287" s="36"/>
      <c r="D287" s="216" t="s">
        <v>137</v>
      </c>
      <c r="E287" s="36"/>
      <c r="F287" s="217" t="s">
        <v>354</v>
      </c>
      <c r="G287" s="36"/>
      <c r="H287" s="36"/>
      <c r="I287" s="115"/>
      <c r="J287" s="36"/>
      <c r="K287" s="36"/>
      <c r="L287" s="39"/>
      <c r="M287" s="218"/>
      <c r="N287" s="219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137</v>
      </c>
      <c r="AU287" s="17" t="s">
        <v>82</v>
      </c>
    </row>
    <row r="288" spans="1:65" s="2" customFormat="1" ht="18">
      <c r="A288" s="34"/>
      <c r="B288" s="35"/>
      <c r="C288" s="36"/>
      <c r="D288" s="216" t="s">
        <v>166</v>
      </c>
      <c r="E288" s="36"/>
      <c r="F288" s="242" t="s">
        <v>355</v>
      </c>
      <c r="G288" s="36"/>
      <c r="H288" s="36"/>
      <c r="I288" s="115"/>
      <c r="J288" s="36"/>
      <c r="K288" s="36"/>
      <c r="L288" s="39"/>
      <c r="M288" s="218"/>
      <c r="N288" s="219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166</v>
      </c>
      <c r="AU288" s="17" t="s">
        <v>82</v>
      </c>
    </row>
    <row r="289" spans="1:65" s="13" customFormat="1" ht="10">
      <c r="B289" s="220"/>
      <c r="C289" s="221"/>
      <c r="D289" s="216" t="s">
        <v>139</v>
      </c>
      <c r="E289" s="222" t="s">
        <v>1</v>
      </c>
      <c r="F289" s="223" t="s">
        <v>356</v>
      </c>
      <c r="G289" s="221"/>
      <c r="H289" s="224">
        <v>77.2</v>
      </c>
      <c r="I289" s="225"/>
      <c r="J289" s="221"/>
      <c r="K289" s="221"/>
      <c r="L289" s="226"/>
      <c r="M289" s="227"/>
      <c r="N289" s="228"/>
      <c r="O289" s="228"/>
      <c r="P289" s="228"/>
      <c r="Q289" s="228"/>
      <c r="R289" s="228"/>
      <c r="S289" s="228"/>
      <c r="T289" s="229"/>
      <c r="AT289" s="230" t="s">
        <v>139</v>
      </c>
      <c r="AU289" s="230" t="s">
        <v>82</v>
      </c>
      <c r="AV289" s="13" t="s">
        <v>82</v>
      </c>
      <c r="AW289" s="13" t="s">
        <v>29</v>
      </c>
      <c r="AX289" s="13" t="s">
        <v>72</v>
      </c>
      <c r="AY289" s="230" t="s">
        <v>129</v>
      </c>
    </row>
    <row r="290" spans="1:65" s="14" customFormat="1" ht="10">
      <c r="B290" s="231"/>
      <c r="C290" s="232"/>
      <c r="D290" s="216" t="s">
        <v>139</v>
      </c>
      <c r="E290" s="233" t="s">
        <v>1</v>
      </c>
      <c r="F290" s="234" t="s">
        <v>141</v>
      </c>
      <c r="G290" s="232"/>
      <c r="H290" s="235">
        <v>77.2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AT290" s="241" t="s">
        <v>139</v>
      </c>
      <c r="AU290" s="241" t="s">
        <v>82</v>
      </c>
      <c r="AV290" s="14" t="s">
        <v>136</v>
      </c>
      <c r="AW290" s="14" t="s">
        <v>29</v>
      </c>
      <c r="AX290" s="14" t="s">
        <v>80</v>
      </c>
      <c r="AY290" s="241" t="s">
        <v>129</v>
      </c>
    </row>
    <row r="291" spans="1:65" s="2" customFormat="1" ht="21.75" customHeight="1">
      <c r="A291" s="34"/>
      <c r="B291" s="35"/>
      <c r="C291" s="203" t="s">
        <v>246</v>
      </c>
      <c r="D291" s="203" t="s">
        <v>131</v>
      </c>
      <c r="E291" s="204" t="s">
        <v>357</v>
      </c>
      <c r="F291" s="205" t="s">
        <v>358</v>
      </c>
      <c r="G291" s="206" t="s">
        <v>134</v>
      </c>
      <c r="H291" s="207">
        <v>1726.2</v>
      </c>
      <c r="I291" s="208">
        <v>0</v>
      </c>
      <c r="J291" s="209">
        <f>ROUND(I291*H291,2)</f>
        <v>0</v>
      </c>
      <c r="K291" s="205" t="s">
        <v>347</v>
      </c>
      <c r="L291" s="39"/>
      <c r="M291" s="210" t="s">
        <v>1</v>
      </c>
      <c r="N291" s="211" t="s">
        <v>37</v>
      </c>
      <c r="O291" s="71"/>
      <c r="P291" s="212">
        <f>O291*H291</f>
        <v>0</v>
      </c>
      <c r="Q291" s="212">
        <v>0.2</v>
      </c>
      <c r="R291" s="212">
        <f>Q291*H291</f>
        <v>345.24</v>
      </c>
      <c r="S291" s="212">
        <v>0</v>
      </c>
      <c r="T291" s="21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4" t="s">
        <v>136</v>
      </c>
      <c r="AT291" s="214" t="s">
        <v>131</v>
      </c>
      <c r="AU291" s="214" t="s">
        <v>82</v>
      </c>
      <c r="AY291" s="17" t="s">
        <v>129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7" t="s">
        <v>80</v>
      </c>
      <c r="BK291" s="215">
        <f>ROUND(I291*H291,2)</f>
        <v>0</v>
      </c>
      <c r="BL291" s="17" t="s">
        <v>136</v>
      </c>
      <c r="BM291" s="214" t="s">
        <v>359</v>
      </c>
    </row>
    <row r="292" spans="1:65" s="2" customFormat="1" ht="81">
      <c r="A292" s="34"/>
      <c r="B292" s="35"/>
      <c r="C292" s="36"/>
      <c r="D292" s="216" t="s">
        <v>137</v>
      </c>
      <c r="E292" s="36"/>
      <c r="F292" s="217" t="s">
        <v>360</v>
      </c>
      <c r="G292" s="36"/>
      <c r="H292" s="36"/>
      <c r="I292" s="115"/>
      <c r="J292" s="36"/>
      <c r="K292" s="36"/>
      <c r="L292" s="39"/>
      <c r="M292" s="218"/>
      <c r="N292" s="219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137</v>
      </c>
      <c r="AU292" s="17" t="s">
        <v>82</v>
      </c>
    </row>
    <row r="293" spans="1:65" s="12" customFormat="1" ht="22.75" customHeight="1">
      <c r="B293" s="187"/>
      <c r="C293" s="188"/>
      <c r="D293" s="189" t="s">
        <v>71</v>
      </c>
      <c r="E293" s="201" t="s">
        <v>154</v>
      </c>
      <c r="F293" s="201" t="s">
        <v>361</v>
      </c>
      <c r="G293" s="188"/>
      <c r="H293" s="188"/>
      <c r="I293" s="191"/>
      <c r="J293" s="202">
        <f>BK293</f>
        <v>0</v>
      </c>
      <c r="K293" s="188"/>
      <c r="L293" s="193"/>
      <c r="M293" s="194"/>
      <c r="N293" s="195"/>
      <c r="O293" s="195"/>
      <c r="P293" s="196">
        <f>SUM(P294:P317)</f>
        <v>0</v>
      </c>
      <c r="Q293" s="195"/>
      <c r="R293" s="196">
        <f>SUM(R294:R317)</f>
        <v>5.0048714000000007</v>
      </c>
      <c r="S293" s="195"/>
      <c r="T293" s="197">
        <f>SUM(T294:T317)</f>
        <v>0</v>
      </c>
      <c r="AR293" s="198" t="s">
        <v>80</v>
      </c>
      <c r="AT293" s="199" t="s">
        <v>71</v>
      </c>
      <c r="AU293" s="199" t="s">
        <v>80</v>
      </c>
      <c r="AY293" s="198" t="s">
        <v>129</v>
      </c>
      <c r="BK293" s="200">
        <f>SUM(BK294:BK317)</f>
        <v>0</v>
      </c>
    </row>
    <row r="294" spans="1:65" s="2" customFormat="1" ht="21.75" customHeight="1">
      <c r="A294" s="34"/>
      <c r="B294" s="35"/>
      <c r="C294" s="203" t="s">
        <v>362</v>
      </c>
      <c r="D294" s="203" t="s">
        <v>131</v>
      </c>
      <c r="E294" s="204" t="s">
        <v>363</v>
      </c>
      <c r="F294" s="205" t="s">
        <v>364</v>
      </c>
      <c r="G294" s="206" t="s">
        <v>365</v>
      </c>
      <c r="H294" s="207">
        <v>27.14</v>
      </c>
      <c r="I294" s="208">
        <v>0</v>
      </c>
      <c r="J294" s="209">
        <f>ROUND(I294*H294,2)</f>
        <v>0</v>
      </c>
      <c r="K294" s="205" t="s">
        <v>135</v>
      </c>
      <c r="L294" s="39"/>
      <c r="M294" s="210" t="s">
        <v>1</v>
      </c>
      <c r="N294" s="211" t="s">
        <v>37</v>
      </c>
      <c r="O294" s="71"/>
      <c r="P294" s="212">
        <f>O294*H294</f>
        <v>0</v>
      </c>
      <c r="Q294" s="212">
        <v>1.0000000000000001E-5</v>
      </c>
      <c r="R294" s="212">
        <f>Q294*H294</f>
        <v>2.7140000000000004E-4</v>
      </c>
      <c r="S294" s="212">
        <v>0</v>
      </c>
      <c r="T294" s="21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4" t="s">
        <v>136</v>
      </c>
      <c r="AT294" s="214" t="s">
        <v>131</v>
      </c>
      <c r="AU294" s="214" t="s">
        <v>82</v>
      </c>
      <c r="AY294" s="17" t="s">
        <v>129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7" t="s">
        <v>80</v>
      </c>
      <c r="BK294" s="215">
        <f>ROUND(I294*H294,2)</f>
        <v>0</v>
      </c>
      <c r="BL294" s="17" t="s">
        <v>136</v>
      </c>
      <c r="BM294" s="214" t="s">
        <v>366</v>
      </c>
    </row>
    <row r="295" spans="1:65" s="2" customFormat="1" ht="18">
      <c r="A295" s="34"/>
      <c r="B295" s="35"/>
      <c r="C295" s="36"/>
      <c r="D295" s="216" t="s">
        <v>137</v>
      </c>
      <c r="E295" s="36"/>
      <c r="F295" s="217" t="s">
        <v>367</v>
      </c>
      <c r="G295" s="36"/>
      <c r="H295" s="36"/>
      <c r="I295" s="115"/>
      <c r="J295" s="36"/>
      <c r="K295" s="36"/>
      <c r="L295" s="39"/>
      <c r="M295" s="218"/>
      <c r="N295" s="219"/>
      <c r="O295" s="71"/>
      <c r="P295" s="71"/>
      <c r="Q295" s="71"/>
      <c r="R295" s="71"/>
      <c r="S295" s="71"/>
      <c r="T295" s="72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137</v>
      </c>
      <c r="AU295" s="17" t="s">
        <v>82</v>
      </c>
    </row>
    <row r="296" spans="1:65" s="2" customFormat="1" ht="21.75" customHeight="1">
      <c r="A296" s="34"/>
      <c r="B296" s="35"/>
      <c r="C296" s="253" t="s">
        <v>251</v>
      </c>
      <c r="D296" s="253" t="s">
        <v>258</v>
      </c>
      <c r="E296" s="254" t="s">
        <v>368</v>
      </c>
      <c r="F296" s="255" t="s">
        <v>369</v>
      </c>
      <c r="G296" s="256" t="s">
        <v>365</v>
      </c>
      <c r="H296" s="257">
        <v>30</v>
      </c>
      <c r="I296" s="258">
        <v>0</v>
      </c>
      <c r="J296" s="259">
        <f>ROUND(I296*H296,2)</f>
        <v>0</v>
      </c>
      <c r="K296" s="255" t="s">
        <v>135</v>
      </c>
      <c r="L296" s="260"/>
      <c r="M296" s="261" t="s">
        <v>1</v>
      </c>
      <c r="N296" s="262" t="s">
        <v>37</v>
      </c>
      <c r="O296" s="71"/>
      <c r="P296" s="212">
        <f>O296*H296</f>
        <v>0</v>
      </c>
      <c r="Q296" s="212">
        <v>2.8999999999999998E-3</v>
      </c>
      <c r="R296" s="212">
        <f>Q296*H296</f>
        <v>8.6999999999999994E-2</v>
      </c>
      <c r="S296" s="212">
        <v>0</v>
      </c>
      <c r="T296" s="213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4" t="s">
        <v>154</v>
      </c>
      <c r="AT296" s="214" t="s">
        <v>258</v>
      </c>
      <c r="AU296" s="214" t="s">
        <v>82</v>
      </c>
      <c r="AY296" s="17" t="s">
        <v>129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7" t="s">
        <v>80</v>
      </c>
      <c r="BK296" s="215">
        <f>ROUND(I296*H296,2)</f>
        <v>0</v>
      </c>
      <c r="BL296" s="17" t="s">
        <v>136</v>
      </c>
      <c r="BM296" s="214" t="s">
        <v>370</v>
      </c>
    </row>
    <row r="297" spans="1:65" s="2" customFormat="1" ht="10">
      <c r="A297" s="34"/>
      <c r="B297" s="35"/>
      <c r="C297" s="36"/>
      <c r="D297" s="216" t="s">
        <v>137</v>
      </c>
      <c r="E297" s="36"/>
      <c r="F297" s="217" t="s">
        <v>369</v>
      </c>
      <c r="G297" s="36"/>
      <c r="H297" s="36"/>
      <c r="I297" s="115"/>
      <c r="J297" s="36"/>
      <c r="K297" s="36"/>
      <c r="L297" s="39"/>
      <c r="M297" s="218"/>
      <c r="N297" s="219"/>
      <c r="O297" s="71"/>
      <c r="P297" s="71"/>
      <c r="Q297" s="71"/>
      <c r="R297" s="71"/>
      <c r="S297" s="71"/>
      <c r="T297" s="72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137</v>
      </c>
      <c r="AU297" s="17" t="s">
        <v>82</v>
      </c>
    </row>
    <row r="298" spans="1:65" s="2" customFormat="1" ht="21.75" customHeight="1">
      <c r="A298" s="34"/>
      <c r="B298" s="35"/>
      <c r="C298" s="203" t="s">
        <v>371</v>
      </c>
      <c r="D298" s="203" t="s">
        <v>131</v>
      </c>
      <c r="E298" s="204" t="s">
        <v>372</v>
      </c>
      <c r="F298" s="205" t="s">
        <v>373</v>
      </c>
      <c r="G298" s="206" t="s">
        <v>374</v>
      </c>
      <c r="H298" s="207">
        <v>5</v>
      </c>
      <c r="I298" s="208">
        <v>0</v>
      </c>
      <c r="J298" s="209">
        <f>ROUND(I298*H298,2)</f>
        <v>0</v>
      </c>
      <c r="K298" s="205" t="s">
        <v>135</v>
      </c>
      <c r="L298" s="39"/>
      <c r="M298" s="210" t="s">
        <v>1</v>
      </c>
      <c r="N298" s="211" t="s">
        <v>37</v>
      </c>
      <c r="O298" s="71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4" t="s">
        <v>136</v>
      </c>
      <c r="AT298" s="214" t="s">
        <v>131</v>
      </c>
      <c r="AU298" s="214" t="s">
        <v>82</v>
      </c>
      <c r="AY298" s="17" t="s">
        <v>129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7" t="s">
        <v>80</v>
      </c>
      <c r="BK298" s="215">
        <f>ROUND(I298*H298,2)</f>
        <v>0</v>
      </c>
      <c r="BL298" s="17" t="s">
        <v>136</v>
      </c>
      <c r="BM298" s="214" t="s">
        <v>375</v>
      </c>
    </row>
    <row r="299" spans="1:65" s="2" customFormat="1" ht="18">
      <c r="A299" s="34"/>
      <c r="B299" s="35"/>
      <c r="C299" s="36"/>
      <c r="D299" s="216" t="s">
        <v>137</v>
      </c>
      <c r="E299" s="36"/>
      <c r="F299" s="217" t="s">
        <v>376</v>
      </c>
      <c r="G299" s="36"/>
      <c r="H299" s="36"/>
      <c r="I299" s="115"/>
      <c r="J299" s="36"/>
      <c r="K299" s="36"/>
      <c r="L299" s="39"/>
      <c r="M299" s="218"/>
      <c r="N299" s="219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137</v>
      </c>
      <c r="AU299" s="17" t="s">
        <v>82</v>
      </c>
    </row>
    <row r="300" spans="1:65" s="2" customFormat="1" ht="16.5" customHeight="1">
      <c r="A300" s="34"/>
      <c r="B300" s="35"/>
      <c r="C300" s="253" t="s">
        <v>261</v>
      </c>
      <c r="D300" s="253" t="s">
        <v>258</v>
      </c>
      <c r="E300" s="254" t="s">
        <v>377</v>
      </c>
      <c r="F300" s="255" t="s">
        <v>378</v>
      </c>
      <c r="G300" s="256" t="s">
        <v>374</v>
      </c>
      <c r="H300" s="257">
        <v>5</v>
      </c>
      <c r="I300" s="258">
        <v>0</v>
      </c>
      <c r="J300" s="259">
        <f>ROUND(I300*H300,2)</f>
        <v>0</v>
      </c>
      <c r="K300" s="255" t="s">
        <v>135</v>
      </c>
      <c r="L300" s="260"/>
      <c r="M300" s="261" t="s">
        <v>1</v>
      </c>
      <c r="N300" s="262" t="s">
        <v>37</v>
      </c>
      <c r="O300" s="71"/>
      <c r="P300" s="212">
        <f>O300*H300</f>
        <v>0</v>
      </c>
      <c r="Q300" s="212">
        <v>6.9999999999999999E-4</v>
      </c>
      <c r="R300" s="212">
        <f>Q300*H300</f>
        <v>3.5000000000000001E-3</v>
      </c>
      <c r="S300" s="212">
        <v>0</v>
      </c>
      <c r="T300" s="21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4" t="s">
        <v>154</v>
      </c>
      <c r="AT300" s="214" t="s">
        <v>258</v>
      </c>
      <c r="AU300" s="214" t="s">
        <v>82</v>
      </c>
      <c r="AY300" s="17" t="s">
        <v>129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7" t="s">
        <v>80</v>
      </c>
      <c r="BK300" s="215">
        <f>ROUND(I300*H300,2)</f>
        <v>0</v>
      </c>
      <c r="BL300" s="17" t="s">
        <v>136</v>
      </c>
      <c r="BM300" s="214" t="s">
        <v>379</v>
      </c>
    </row>
    <row r="301" spans="1:65" s="2" customFormat="1" ht="10">
      <c r="A301" s="34"/>
      <c r="B301" s="35"/>
      <c r="C301" s="36"/>
      <c r="D301" s="216" t="s">
        <v>137</v>
      </c>
      <c r="E301" s="36"/>
      <c r="F301" s="217" t="s">
        <v>378</v>
      </c>
      <c r="G301" s="36"/>
      <c r="H301" s="36"/>
      <c r="I301" s="115"/>
      <c r="J301" s="36"/>
      <c r="K301" s="36"/>
      <c r="L301" s="39"/>
      <c r="M301" s="218"/>
      <c r="N301" s="219"/>
      <c r="O301" s="71"/>
      <c r="P301" s="71"/>
      <c r="Q301" s="71"/>
      <c r="R301" s="71"/>
      <c r="S301" s="71"/>
      <c r="T301" s="72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137</v>
      </c>
      <c r="AU301" s="17" t="s">
        <v>82</v>
      </c>
    </row>
    <row r="302" spans="1:65" s="2" customFormat="1" ht="21.75" customHeight="1">
      <c r="A302" s="34"/>
      <c r="B302" s="35"/>
      <c r="C302" s="203" t="s">
        <v>380</v>
      </c>
      <c r="D302" s="203" t="s">
        <v>131</v>
      </c>
      <c r="E302" s="204" t="s">
        <v>381</v>
      </c>
      <c r="F302" s="205" t="s">
        <v>382</v>
      </c>
      <c r="G302" s="206" t="s">
        <v>374</v>
      </c>
      <c r="H302" s="207">
        <v>5</v>
      </c>
      <c r="I302" s="208">
        <v>0</v>
      </c>
      <c r="J302" s="209">
        <f>ROUND(I302*H302,2)</f>
        <v>0</v>
      </c>
      <c r="K302" s="205" t="s">
        <v>135</v>
      </c>
      <c r="L302" s="39"/>
      <c r="M302" s="210" t="s">
        <v>1</v>
      </c>
      <c r="N302" s="211" t="s">
        <v>37</v>
      </c>
      <c r="O302" s="71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4" t="s">
        <v>136</v>
      </c>
      <c r="AT302" s="214" t="s">
        <v>131</v>
      </c>
      <c r="AU302" s="214" t="s">
        <v>82</v>
      </c>
      <c r="AY302" s="17" t="s">
        <v>129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7" t="s">
        <v>80</v>
      </c>
      <c r="BK302" s="215">
        <f>ROUND(I302*H302,2)</f>
        <v>0</v>
      </c>
      <c r="BL302" s="17" t="s">
        <v>136</v>
      </c>
      <c r="BM302" s="214" t="s">
        <v>383</v>
      </c>
    </row>
    <row r="303" spans="1:65" s="2" customFormat="1" ht="18">
      <c r="A303" s="34"/>
      <c r="B303" s="35"/>
      <c r="C303" s="36"/>
      <c r="D303" s="216" t="s">
        <v>137</v>
      </c>
      <c r="E303" s="36"/>
      <c r="F303" s="217" t="s">
        <v>384</v>
      </c>
      <c r="G303" s="36"/>
      <c r="H303" s="36"/>
      <c r="I303" s="115"/>
      <c r="J303" s="36"/>
      <c r="K303" s="36"/>
      <c r="L303" s="39"/>
      <c r="M303" s="218"/>
      <c r="N303" s="219"/>
      <c r="O303" s="71"/>
      <c r="P303" s="71"/>
      <c r="Q303" s="71"/>
      <c r="R303" s="71"/>
      <c r="S303" s="71"/>
      <c r="T303" s="72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7" t="s">
        <v>137</v>
      </c>
      <c r="AU303" s="17" t="s">
        <v>82</v>
      </c>
    </row>
    <row r="304" spans="1:65" s="2" customFormat="1" ht="16.5" customHeight="1">
      <c r="A304" s="34"/>
      <c r="B304" s="35"/>
      <c r="C304" s="253" t="s">
        <v>265</v>
      </c>
      <c r="D304" s="253" t="s">
        <v>258</v>
      </c>
      <c r="E304" s="254" t="s">
        <v>385</v>
      </c>
      <c r="F304" s="255" t="s">
        <v>386</v>
      </c>
      <c r="G304" s="256" t="s">
        <v>374</v>
      </c>
      <c r="H304" s="257">
        <v>5</v>
      </c>
      <c r="I304" s="258">
        <v>0</v>
      </c>
      <c r="J304" s="259">
        <f>ROUND(I304*H304,2)</f>
        <v>0</v>
      </c>
      <c r="K304" s="255" t="s">
        <v>135</v>
      </c>
      <c r="L304" s="260"/>
      <c r="M304" s="261" t="s">
        <v>1</v>
      </c>
      <c r="N304" s="262" t="s">
        <v>37</v>
      </c>
      <c r="O304" s="71"/>
      <c r="P304" s="212">
        <f>O304*H304</f>
        <v>0</v>
      </c>
      <c r="Q304" s="212">
        <v>8.0000000000000004E-4</v>
      </c>
      <c r="R304" s="212">
        <f>Q304*H304</f>
        <v>4.0000000000000001E-3</v>
      </c>
      <c r="S304" s="212">
        <v>0</v>
      </c>
      <c r="T304" s="21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4" t="s">
        <v>154</v>
      </c>
      <c r="AT304" s="214" t="s">
        <v>258</v>
      </c>
      <c r="AU304" s="214" t="s">
        <v>82</v>
      </c>
      <c r="AY304" s="17" t="s">
        <v>129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7" t="s">
        <v>80</v>
      </c>
      <c r="BK304" s="215">
        <f>ROUND(I304*H304,2)</f>
        <v>0</v>
      </c>
      <c r="BL304" s="17" t="s">
        <v>136</v>
      </c>
      <c r="BM304" s="214" t="s">
        <v>387</v>
      </c>
    </row>
    <row r="305" spans="1:65" s="2" customFormat="1" ht="10">
      <c r="A305" s="34"/>
      <c r="B305" s="35"/>
      <c r="C305" s="36"/>
      <c r="D305" s="216" t="s">
        <v>137</v>
      </c>
      <c r="E305" s="36"/>
      <c r="F305" s="217" t="s">
        <v>386</v>
      </c>
      <c r="G305" s="36"/>
      <c r="H305" s="36"/>
      <c r="I305" s="115"/>
      <c r="J305" s="36"/>
      <c r="K305" s="36"/>
      <c r="L305" s="39"/>
      <c r="M305" s="218"/>
      <c r="N305" s="219"/>
      <c r="O305" s="71"/>
      <c r="P305" s="71"/>
      <c r="Q305" s="71"/>
      <c r="R305" s="71"/>
      <c r="S305" s="71"/>
      <c r="T305" s="72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137</v>
      </c>
      <c r="AU305" s="17" t="s">
        <v>82</v>
      </c>
    </row>
    <row r="306" spans="1:65" s="2" customFormat="1" ht="21.75" customHeight="1">
      <c r="A306" s="34"/>
      <c r="B306" s="35"/>
      <c r="C306" s="203" t="s">
        <v>388</v>
      </c>
      <c r="D306" s="203" t="s">
        <v>131</v>
      </c>
      <c r="E306" s="204" t="s">
        <v>389</v>
      </c>
      <c r="F306" s="205" t="s">
        <v>390</v>
      </c>
      <c r="G306" s="206" t="s">
        <v>374</v>
      </c>
      <c r="H306" s="207">
        <v>10</v>
      </c>
      <c r="I306" s="208">
        <v>0</v>
      </c>
      <c r="J306" s="209">
        <f>ROUND(I306*H306,2)</f>
        <v>0</v>
      </c>
      <c r="K306" s="205" t="s">
        <v>135</v>
      </c>
      <c r="L306" s="39"/>
      <c r="M306" s="210" t="s">
        <v>1</v>
      </c>
      <c r="N306" s="211" t="s">
        <v>37</v>
      </c>
      <c r="O306" s="71"/>
      <c r="P306" s="212">
        <f>O306*H306</f>
        <v>0</v>
      </c>
      <c r="Q306" s="212">
        <v>0.42080000000000001</v>
      </c>
      <c r="R306" s="212">
        <f>Q306*H306</f>
        <v>4.2080000000000002</v>
      </c>
      <c r="S306" s="212">
        <v>0</v>
      </c>
      <c r="T306" s="21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4" t="s">
        <v>136</v>
      </c>
      <c r="AT306" s="214" t="s">
        <v>131</v>
      </c>
      <c r="AU306" s="214" t="s">
        <v>82</v>
      </c>
      <c r="AY306" s="17" t="s">
        <v>129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7" t="s">
        <v>80</v>
      </c>
      <c r="BK306" s="215">
        <f>ROUND(I306*H306,2)</f>
        <v>0</v>
      </c>
      <c r="BL306" s="17" t="s">
        <v>136</v>
      </c>
      <c r="BM306" s="214" t="s">
        <v>391</v>
      </c>
    </row>
    <row r="307" spans="1:65" s="2" customFormat="1" ht="18">
      <c r="A307" s="34"/>
      <c r="B307" s="35"/>
      <c r="C307" s="36"/>
      <c r="D307" s="216" t="s">
        <v>137</v>
      </c>
      <c r="E307" s="36"/>
      <c r="F307" s="217" t="s">
        <v>392</v>
      </c>
      <c r="G307" s="36"/>
      <c r="H307" s="36"/>
      <c r="I307" s="115"/>
      <c r="J307" s="36"/>
      <c r="K307" s="36"/>
      <c r="L307" s="39"/>
      <c r="M307" s="218"/>
      <c r="N307" s="219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137</v>
      </c>
      <c r="AU307" s="17" t="s">
        <v>82</v>
      </c>
    </row>
    <row r="308" spans="1:65" s="2" customFormat="1" ht="16.5" customHeight="1">
      <c r="A308" s="34"/>
      <c r="B308" s="35"/>
      <c r="C308" s="203" t="s">
        <v>270</v>
      </c>
      <c r="D308" s="203" t="s">
        <v>131</v>
      </c>
      <c r="E308" s="204" t="s">
        <v>393</v>
      </c>
      <c r="F308" s="205" t="s">
        <v>394</v>
      </c>
      <c r="G308" s="206" t="s">
        <v>365</v>
      </c>
      <c r="H308" s="207">
        <v>30</v>
      </c>
      <c r="I308" s="208">
        <v>0</v>
      </c>
      <c r="J308" s="209">
        <f>ROUND(I308*H308,2)</f>
        <v>0</v>
      </c>
      <c r="K308" s="205" t="s">
        <v>135</v>
      </c>
      <c r="L308" s="39"/>
      <c r="M308" s="210" t="s">
        <v>1</v>
      </c>
      <c r="N308" s="211" t="s">
        <v>37</v>
      </c>
      <c r="O308" s="71"/>
      <c r="P308" s="212">
        <f>O308*H308</f>
        <v>0</v>
      </c>
      <c r="Q308" s="212">
        <v>6.9999999999999994E-5</v>
      </c>
      <c r="R308" s="212">
        <f>Q308*H308</f>
        <v>2.0999999999999999E-3</v>
      </c>
      <c r="S308" s="212">
        <v>0</v>
      </c>
      <c r="T308" s="21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4" t="s">
        <v>136</v>
      </c>
      <c r="AT308" s="214" t="s">
        <v>131</v>
      </c>
      <c r="AU308" s="214" t="s">
        <v>82</v>
      </c>
      <c r="AY308" s="17" t="s">
        <v>129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7" t="s">
        <v>80</v>
      </c>
      <c r="BK308" s="215">
        <f>ROUND(I308*H308,2)</f>
        <v>0</v>
      </c>
      <c r="BL308" s="17" t="s">
        <v>136</v>
      </c>
      <c r="BM308" s="214" t="s">
        <v>395</v>
      </c>
    </row>
    <row r="309" spans="1:65" s="2" customFormat="1" ht="10">
      <c r="A309" s="34"/>
      <c r="B309" s="35"/>
      <c r="C309" s="36"/>
      <c r="D309" s="216" t="s">
        <v>137</v>
      </c>
      <c r="E309" s="36"/>
      <c r="F309" s="217" t="s">
        <v>396</v>
      </c>
      <c r="G309" s="36"/>
      <c r="H309" s="36"/>
      <c r="I309" s="115"/>
      <c r="J309" s="36"/>
      <c r="K309" s="36"/>
      <c r="L309" s="39"/>
      <c r="M309" s="218"/>
      <c r="N309" s="219"/>
      <c r="O309" s="71"/>
      <c r="P309" s="71"/>
      <c r="Q309" s="71"/>
      <c r="R309" s="71"/>
      <c r="S309" s="71"/>
      <c r="T309" s="72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137</v>
      </c>
      <c r="AU309" s="17" t="s">
        <v>82</v>
      </c>
    </row>
    <row r="310" spans="1:65" s="2" customFormat="1" ht="33" customHeight="1">
      <c r="A310" s="34"/>
      <c r="B310" s="35"/>
      <c r="C310" s="203" t="s">
        <v>397</v>
      </c>
      <c r="D310" s="203" t="s">
        <v>131</v>
      </c>
      <c r="E310" s="204" t="s">
        <v>398</v>
      </c>
      <c r="F310" s="205" t="s">
        <v>399</v>
      </c>
      <c r="G310" s="206" t="s">
        <v>400</v>
      </c>
      <c r="H310" s="207">
        <v>2</v>
      </c>
      <c r="I310" s="208">
        <v>0</v>
      </c>
      <c r="J310" s="209">
        <f>ROUND(I310*H310,2)</f>
        <v>0</v>
      </c>
      <c r="K310" s="205" t="s">
        <v>347</v>
      </c>
      <c r="L310" s="39"/>
      <c r="M310" s="210" t="s">
        <v>1</v>
      </c>
      <c r="N310" s="211" t="s">
        <v>37</v>
      </c>
      <c r="O310" s="71"/>
      <c r="P310" s="212">
        <f>O310*H310</f>
        <v>0</v>
      </c>
      <c r="Q310" s="212">
        <v>0.1</v>
      </c>
      <c r="R310" s="212">
        <f>Q310*H310</f>
        <v>0.2</v>
      </c>
      <c r="S310" s="212">
        <v>0</v>
      </c>
      <c r="T310" s="213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4" t="s">
        <v>136</v>
      </c>
      <c r="AT310" s="214" t="s">
        <v>131</v>
      </c>
      <c r="AU310" s="214" t="s">
        <v>82</v>
      </c>
      <c r="AY310" s="17" t="s">
        <v>129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7" t="s">
        <v>80</v>
      </c>
      <c r="BK310" s="215">
        <f>ROUND(I310*H310,2)</f>
        <v>0</v>
      </c>
      <c r="BL310" s="17" t="s">
        <v>136</v>
      </c>
      <c r="BM310" s="214" t="s">
        <v>401</v>
      </c>
    </row>
    <row r="311" spans="1:65" s="2" customFormat="1" ht="18">
      <c r="A311" s="34"/>
      <c r="B311" s="35"/>
      <c r="C311" s="36"/>
      <c r="D311" s="216" t="s">
        <v>137</v>
      </c>
      <c r="E311" s="36"/>
      <c r="F311" s="217" t="s">
        <v>399</v>
      </c>
      <c r="G311" s="36"/>
      <c r="H311" s="36"/>
      <c r="I311" s="115"/>
      <c r="J311" s="36"/>
      <c r="K311" s="36"/>
      <c r="L311" s="39"/>
      <c r="M311" s="218"/>
      <c r="N311" s="219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137</v>
      </c>
      <c r="AU311" s="17" t="s">
        <v>82</v>
      </c>
    </row>
    <row r="312" spans="1:65" s="2" customFormat="1" ht="21.75" customHeight="1">
      <c r="A312" s="34"/>
      <c r="B312" s="35"/>
      <c r="C312" s="203" t="s">
        <v>278</v>
      </c>
      <c r="D312" s="203" t="s">
        <v>131</v>
      </c>
      <c r="E312" s="204" t="s">
        <v>402</v>
      </c>
      <c r="F312" s="205" t="s">
        <v>403</v>
      </c>
      <c r="G312" s="206" t="s">
        <v>400</v>
      </c>
      <c r="H312" s="207">
        <v>5</v>
      </c>
      <c r="I312" s="208">
        <v>0</v>
      </c>
      <c r="J312" s="209">
        <f>ROUND(I312*H312,2)</f>
        <v>0</v>
      </c>
      <c r="K312" s="205" t="s">
        <v>347</v>
      </c>
      <c r="L312" s="39"/>
      <c r="M312" s="210" t="s">
        <v>1</v>
      </c>
      <c r="N312" s="211" t="s">
        <v>37</v>
      </c>
      <c r="O312" s="71"/>
      <c r="P312" s="212">
        <f>O312*H312</f>
        <v>0</v>
      </c>
      <c r="Q312" s="212">
        <v>0.1</v>
      </c>
      <c r="R312" s="212">
        <f>Q312*H312</f>
        <v>0.5</v>
      </c>
      <c r="S312" s="212">
        <v>0</v>
      </c>
      <c r="T312" s="21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4" t="s">
        <v>136</v>
      </c>
      <c r="AT312" s="214" t="s">
        <v>131</v>
      </c>
      <c r="AU312" s="214" t="s">
        <v>82</v>
      </c>
      <c r="AY312" s="17" t="s">
        <v>129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7" t="s">
        <v>80</v>
      </c>
      <c r="BK312" s="215">
        <f>ROUND(I312*H312,2)</f>
        <v>0</v>
      </c>
      <c r="BL312" s="17" t="s">
        <v>136</v>
      </c>
      <c r="BM312" s="214" t="s">
        <v>404</v>
      </c>
    </row>
    <row r="313" spans="1:65" s="2" customFormat="1" ht="18">
      <c r="A313" s="34"/>
      <c r="B313" s="35"/>
      <c r="C313" s="36"/>
      <c r="D313" s="216" t="s">
        <v>137</v>
      </c>
      <c r="E313" s="36"/>
      <c r="F313" s="217" t="s">
        <v>403</v>
      </c>
      <c r="G313" s="36"/>
      <c r="H313" s="36"/>
      <c r="I313" s="115"/>
      <c r="J313" s="36"/>
      <c r="K313" s="36"/>
      <c r="L313" s="39"/>
      <c r="M313" s="218"/>
      <c r="N313" s="219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137</v>
      </c>
      <c r="AU313" s="17" t="s">
        <v>82</v>
      </c>
    </row>
    <row r="314" spans="1:65" s="2" customFormat="1" ht="33" customHeight="1">
      <c r="A314" s="34"/>
      <c r="B314" s="35"/>
      <c r="C314" s="203" t="s">
        <v>405</v>
      </c>
      <c r="D314" s="203" t="s">
        <v>131</v>
      </c>
      <c r="E314" s="204" t="s">
        <v>406</v>
      </c>
      <c r="F314" s="205" t="s">
        <v>407</v>
      </c>
      <c r="G314" s="206" t="s">
        <v>374</v>
      </c>
      <c r="H314" s="207">
        <v>2</v>
      </c>
      <c r="I314" s="208">
        <v>0</v>
      </c>
      <c r="J314" s="209">
        <f>ROUND(I314*H314,2)</f>
        <v>0</v>
      </c>
      <c r="K314" s="205" t="s">
        <v>347</v>
      </c>
      <c r="L314" s="39"/>
      <c r="M314" s="210" t="s">
        <v>1</v>
      </c>
      <c r="N314" s="211" t="s">
        <v>37</v>
      </c>
      <c r="O314" s="71"/>
      <c r="P314" s="212">
        <f>O314*H314</f>
        <v>0</v>
      </c>
      <c r="Q314" s="212">
        <v>0</v>
      </c>
      <c r="R314" s="212">
        <f>Q314*H314</f>
        <v>0</v>
      </c>
      <c r="S314" s="212">
        <v>0</v>
      </c>
      <c r="T314" s="213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4" t="s">
        <v>136</v>
      </c>
      <c r="AT314" s="214" t="s">
        <v>131</v>
      </c>
      <c r="AU314" s="214" t="s">
        <v>82</v>
      </c>
      <c r="AY314" s="17" t="s">
        <v>129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7" t="s">
        <v>80</v>
      </c>
      <c r="BK314" s="215">
        <f>ROUND(I314*H314,2)</f>
        <v>0</v>
      </c>
      <c r="BL314" s="17" t="s">
        <v>136</v>
      </c>
      <c r="BM314" s="214" t="s">
        <v>408</v>
      </c>
    </row>
    <row r="315" spans="1:65" s="2" customFormat="1" ht="18">
      <c r="A315" s="34"/>
      <c r="B315" s="35"/>
      <c r="C315" s="36"/>
      <c r="D315" s="216" t="s">
        <v>137</v>
      </c>
      <c r="E315" s="36"/>
      <c r="F315" s="217" t="s">
        <v>407</v>
      </c>
      <c r="G315" s="36"/>
      <c r="H315" s="36"/>
      <c r="I315" s="115"/>
      <c r="J315" s="36"/>
      <c r="K315" s="36"/>
      <c r="L315" s="39"/>
      <c r="M315" s="218"/>
      <c r="N315" s="219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137</v>
      </c>
      <c r="AU315" s="17" t="s">
        <v>82</v>
      </c>
    </row>
    <row r="316" spans="1:65" s="2" customFormat="1" ht="16.5" customHeight="1">
      <c r="A316" s="34"/>
      <c r="B316" s="35"/>
      <c r="C316" s="203" t="s">
        <v>283</v>
      </c>
      <c r="D316" s="203" t="s">
        <v>131</v>
      </c>
      <c r="E316" s="204" t="s">
        <v>409</v>
      </c>
      <c r="F316" s="205" t="s">
        <v>410</v>
      </c>
      <c r="G316" s="206" t="s">
        <v>374</v>
      </c>
      <c r="H316" s="207">
        <v>3</v>
      </c>
      <c r="I316" s="208">
        <v>0</v>
      </c>
      <c r="J316" s="209">
        <f>ROUND(I316*H316,2)</f>
        <v>0</v>
      </c>
      <c r="K316" s="205" t="s">
        <v>347</v>
      </c>
      <c r="L316" s="39"/>
      <c r="M316" s="210" t="s">
        <v>1</v>
      </c>
      <c r="N316" s="211" t="s">
        <v>37</v>
      </c>
      <c r="O316" s="71"/>
      <c r="P316" s="212">
        <f>O316*H316</f>
        <v>0</v>
      </c>
      <c r="Q316" s="212">
        <v>0</v>
      </c>
      <c r="R316" s="212">
        <f>Q316*H316</f>
        <v>0</v>
      </c>
      <c r="S316" s="212">
        <v>0</v>
      </c>
      <c r="T316" s="213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4" t="s">
        <v>136</v>
      </c>
      <c r="AT316" s="214" t="s">
        <v>131</v>
      </c>
      <c r="AU316" s="214" t="s">
        <v>82</v>
      </c>
      <c r="AY316" s="17" t="s">
        <v>129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7" t="s">
        <v>80</v>
      </c>
      <c r="BK316" s="215">
        <f>ROUND(I316*H316,2)</f>
        <v>0</v>
      </c>
      <c r="BL316" s="17" t="s">
        <v>136</v>
      </c>
      <c r="BM316" s="214" t="s">
        <v>411</v>
      </c>
    </row>
    <row r="317" spans="1:65" s="2" customFormat="1" ht="10">
      <c r="A317" s="34"/>
      <c r="B317" s="35"/>
      <c r="C317" s="36"/>
      <c r="D317" s="216" t="s">
        <v>137</v>
      </c>
      <c r="E317" s="36"/>
      <c r="F317" s="217" t="s">
        <v>410</v>
      </c>
      <c r="G317" s="36"/>
      <c r="H317" s="36"/>
      <c r="I317" s="115"/>
      <c r="J317" s="36"/>
      <c r="K317" s="36"/>
      <c r="L317" s="39"/>
      <c r="M317" s="218"/>
      <c r="N317" s="219"/>
      <c r="O317" s="71"/>
      <c r="P317" s="71"/>
      <c r="Q317" s="71"/>
      <c r="R317" s="71"/>
      <c r="S317" s="71"/>
      <c r="T317" s="7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137</v>
      </c>
      <c r="AU317" s="17" t="s">
        <v>82</v>
      </c>
    </row>
    <row r="318" spans="1:65" s="12" customFormat="1" ht="22.75" customHeight="1">
      <c r="B318" s="187"/>
      <c r="C318" s="188"/>
      <c r="D318" s="189" t="s">
        <v>71</v>
      </c>
      <c r="E318" s="201" t="s">
        <v>189</v>
      </c>
      <c r="F318" s="201" t="s">
        <v>412</v>
      </c>
      <c r="G318" s="188"/>
      <c r="H318" s="188"/>
      <c r="I318" s="191"/>
      <c r="J318" s="202">
        <f>BK318</f>
        <v>0</v>
      </c>
      <c r="K318" s="188"/>
      <c r="L318" s="193"/>
      <c r="M318" s="194"/>
      <c r="N318" s="195"/>
      <c r="O318" s="195"/>
      <c r="P318" s="196">
        <f>SUM(P319:P327)</f>
        <v>0</v>
      </c>
      <c r="Q318" s="195"/>
      <c r="R318" s="196">
        <f>SUM(R319:R327)</f>
        <v>95.404077999999998</v>
      </c>
      <c r="S318" s="195"/>
      <c r="T318" s="197">
        <f>SUM(T319:T327)</f>
        <v>0</v>
      </c>
      <c r="AR318" s="198" t="s">
        <v>80</v>
      </c>
      <c r="AT318" s="199" t="s">
        <v>71</v>
      </c>
      <c r="AU318" s="199" t="s">
        <v>80</v>
      </c>
      <c r="AY318" s="198" t="s">
        <v>129</v>
      </c>
      <c r="BK318" s="200">
        <f>SUM(BK319:BK327)</f>
        <v>0</v>
      </c>
    </row>
    <row r="319" spans="1:65" s="2" customFormat="1" ht="21.75" customHeight="1">
      <c r="A319" s="34"/>
      <c r="B319" s="35"/>
      <c r="C319" s="203" t="s">
        <v>413</v>
      </c>
      <c r="D319" s="203" t="s">
        <v>131</v>
      </c>
      <c r="E319" s="204" t="s">
        <v>414</v>
      </c>
      <c r="F319" s="205" t="s">
        <v>415</v>
      </c>
      <c r="G319" s="206" t="s">
        <v>365</v>
      </c>
      <c r="H319" s="207">
        <v>500</v>
      </c>
      <c r="I319" s="208">
        <v>0</v>
      </c>
      <c r="J319" s="209">
        <f>ROUND(I319*H319,2)</f>
        <v>0</v>
      </c>
      <c r="K319" s="205" t="s">
        <v>135</v>
      </c>
      <c r="L319" s="39"/>
      <c r="M319" s="210" t="s">
        <v>1</v>
      </c>
      <c r="N319" s="211" t="s">
        <v>37</v>
      </c>
      <c r="O319" s="71"/>
      <c r="P319" s="212">
        <f>O319*H319</f>
        <v>0</v>
      </c>
      <c r="Q319" s="212">
        <v>0.1295</v>
      </c>
      <c r="R319" s="212">
        <f>Q319*H319</f>
        <v>64.75</v>
      </c>
      <c r="S319" s="212">
        <v>0</v>
      </c>
      <c r="T319" s="21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4" t="s">
        <v>136</v>
      </c>
      <c r="AT319" s="214" t="s">
        <v>131</v>
      </c>
      <c r="AU319" s="214" t="s">
        <v>82</v>
      </c>
      <c r="AY319" s="17" t="s">
        <v>129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17" t="s">
        <v>80</v>
      </c>
      <c r="BK319" s="215">
        <f>ROUND(I319*H319,2)</f>
        <v>0</v>
      </c>
      <c r="BL319" s="17" t="s">
        <v>136</v>
      </c>
      <c r="BM319" s="214" t="s">
        <v>416</v>
      </c>
    </row>
    <row r="320" spans="1:65" s="2" customFormat="1" ht="27">
      <c r="A320" s="34"/>
      <c r="B320" s="35"/>
      <c r="C320" s="36"/>
      <c r="D320" s="216" t="s">
        <v>137</v>
      </c>
      <c r="E320" s="36"/>
      <c r="F320" s="217" t="s">
        <v>417</v>
      </c>
      <c r="G320" s="36"/>
      <c r="H320" s="36"/>
      <c r="I320" s="115"/>
      <c r="J320" s="36"/>
      <c r="K320" s="36"/>
      <c r="L320" s="39"/>
      <c r="M320" s="218"/>
      <c r="N320" s="219"/>
      <c r="O320" s="71"/>
      <c r="P320" s="71"/>
      <c r="Q320" s="71"/>
      <c r="R320" s="71"/>
      <c r="S320" s="71"/>
      <c r="T320" s="72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137</v>
      </c>
      <c r="AU320" s="17" t="s">
        <v>82</v>
      </c>
    </row>
    <row r="321" spans="1:65" s="2" customFormat="1" ht="16.5" customHeight="1">
      <c r="A321" s="34"/>
      <c r="B321" s="35"/>
      <c r="C321" s="253" t="s">
        <v>290</v>
      </c>
      <c r="D321" s="253" t="s">
        <v>258</v>
      </c>
      <c r="E321" s="254" t="s">
        <v>418</v>
      </c>
      <c r="F321" s="255" t="s">
        <v>419</v>
      </c>
      <c r="G321" s="256" t="s">
        <v>365</v>
      </c>
      <c r="H321" s="257">
        <v>525</v>
      </c>
      <c r="I321" s="258">
        <v>0</v>
      </c>
      <c r="J321" s="259">
        <f>ROUND(I321*H321,2)</f>
        <v>0</v>
      </c>
      <c r="K321" s="255" t="s">
        <v>135</v>
      </c>
      <c r="L321" s="260"/>
      <c r="M321" s="261" t="s">
        <v>1</v>
      </c>
      <c r="N321" s="262" t="s">
        <v>37</v>
      </c>
      <c r="O321" s="71"/>
      <c r="P321" s="212">
        <f>O321*H321</f>
        <v>0</v>
      </c>
      <c r="Q321" s="212">
        <v>5.6120000000000003E-2</v>
      </c>
      <c r="R321" s="212">
        <f>Q321*H321</f>
        <v>29.463000000000001</v>
      </c>
      <c r="S321" s="212">
        <v>0</v>
      </c>
      <c r="T321" s="21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14" t="s">
        <v>154</v>
      </c>
      <c r="AT321" s="214" t="s">
        <v>258</v>
      </c>
      <c r="AU321" s="214" t="s">
        <v>82</v>
      </c>
      <c r="AY321" s="17" t="s">
        <v>129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7" t="s">
        <v>80</v>
      </c>
      <c r="BK321" s="215">
        <f>ROUND(I321*H321,2)</f>
        <v>0</v>
      </c>
      <c r="BL321" s="17" t="s">
        <v>136</v>
      </c>
      <c r="BM321" s="214" t="s">
        <v>420</v>
      </c>
    </row>
    <row r="322" spans="1:65" s="2" customFormat="1" ht="10">
      <c r="A322" s="34"/>
      <c r="B322" s="35"/>
      <c r="C322" s="36"/>
      <c r="D322" s="216" t="s">
        <v>137</v>
      </c>
      <c r="E322" s="36"/>
      <c r="F322" s="217" t="s">
        <v>419</v>
      </c>
      <c r="G322" s="36"/>
      <c r="H322" s="36"/>
      <c r="I322" s="115"/>
      <c r="J322" s="36"/>
      <c r="K322" s="36"/>
      <c r="L322" s="39"/>
      <c r="M322" s="218"/>
      <c r="N322" s="219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137</v>
      </c>
      <c r="AU322" s="17" t="s">
        <v>82</v>
      </c>
    </row>
    <row r="323" spans="1:65" s="13" customFormat="1" ht="10">
      <c r="B323" s="220"/>
      <c r="C323" s="221"/>
      <c r="D323" s="216" t="s">
        <v>139</v>
      </c>
      <c r="E323" s="222" t="s">
        <v>1</v>
      </c>
      <c r="F323" s="223" t="s">
        <v>421</v>
      </c>
      <c r="G323" s="221"/>
      <c r="H323" s="224">
        <v>525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139</v>
      </c>
      <c r="AU323" s="230" t="s">
        <v>82</v>
      </c>
      <c r="AV323" s="13" t="s">
        <v>82</v>
      </c>
      <c r="AW323" s="13" t="s">
        <v>29</v>
      </c>
      <c r="AX323" s="13" t="s">
        <v>72</v>
      </c>
      <c r="AY323" s="230" t="s">
        <v>129</v>
      </c>
    </row>
    <row r="324" spans="1:65" s="14" customFormat="1" ht="10">
      <c r="B324" s="231"/>
      <c r="C324" s="232"/>
      <c r="D324" s="216" t="s">
        <v>139</v>
      </c>
      <c r="E324" s="233" t="s">
        <v>1</v>
      </c>
      <c r="F324" s="234" t="s">
        <v>141</v>
      </c>
      <c r="G324" s="232"/>
      <c r="H324" s="235">
        <v>525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139</v>
      </c>
      <c r="AU324" s="241" t="s">
        <v>82</v>
      </c>
      <c r="AV324" s="14" t="s">
        <v>136</v>
      </c>
      <c r="AW324" s="14" t="s">
        <v>29</v>
      </c>
      <c r="AX324" s="14" t="s">
        <v>80</v>
      </c>
      <c r="AY324" s="241" t="s">
        <v>129</v>
      </c>
    </row>
    <row r="325" spans="1:65" s="2" customFormat="1" ht="21.75" customHeight="1">
      <c r="A325" s="34"/>
      <c r="B325" s="35"/>
      <c r="C325" s="203" t="s">
        <v>422</v>
      </c>
      <c r="D325" s="203" t="s">
        <v>131</v>
      </c>
      <c r="E325" s="204" t="s">
        <v>423</v>
      </c>
      <c r="F325" s="205" t="s">
        <v>424</v>
      </c>
      <c r="G325" s="206" t="s">
        <v>134</v>
      </c>
      <c r="H325" s="207">
        <v>1726.2</v>
      </c>
      <c r="I325" s="208">
        <v>0</v>
      </c>
      <c r="J325" s="209">
        <f>ROUND(I325*H325,2)</f>
        <v>0</v>
      </c>
      <c r="K325" s="205" t="s">
        <v>425</v>
      </c>
      <c r="L325" s="39"/>
      <c r="M325" s="210" t="s">
        <v>1</v>
      </c>
      <c r="N325" s="211" t="s">
        <v>37</v>
      </c>
      <c r="O325" s="71"/>
      <c r="P325" s="212">
        <f>O325*H325</f>
        <v>0</v>
      </c>
      <c r="Q325" s="212">
        <v>6.8999999999999997E-4</v>
      </c>
      <c r="R325" s="212">
        <f>Q325*H325</f>
        <v>1.1910780000000001</v>
      </c>
      <c r="S325" s="212">
        <v>0</v>
      </c>
      <c r="T325" s="213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14" t="s">
        <v>136</v>
      </c>
      <c r="AT325" s="214" t="s">
        <v>131</v>
      </c>
      <c r="AU325" s="214" t="s">
        <v>82</v>
      </c>
      <c r="AY325" s="17" t="s">
        <v>129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17" t="s">
        <v>80</v>
      </c>
      <c r="BK325" s="215">
        <f>ROUND(I325*H325,2)</f>
        <v>0</v>
      </c>
      <c r="BL325" s="17" t="s">
        <v>136</v>
      </c>
      <c r="BM325" s="214" t="s">
        <v>426</v>
      </c>
    </row>
    <row r="326" spans="1:65" s="2" customFormat="1" ht="18">
      <c r="A326" s="34"/>
      <c r="B326" s="35"/>
      <c r="C326" s="36"/>
      <c r="D326" s="216" t="s">
        <v>137</v>
      </c>
      <c r="E326" s="36"/>
      <c r="F326" s="217" t="s">
        <v>427</v>
      </c>
      <c r="G326" s="36"/>
      <c r="H326" s="36"/>
      <c r="I326" s="115"/>
      <c r="J326" s="36"/>
      <c r="K326" s="36"/>
      <c r="L326" s="39"/>
      <c r="M326" s="218"/>
      <c r="N326" s="219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137</v>
      </c>
      <c r="AU326" s="17" t="s">
        <v>82</v>
      </c>
    </row>
    <row r="327" spans="1:65" s="2" customFormat="1" ht="18">
      <c r="A327" s="34"/>
      <c r="B327" s="35"/>
      <c r="C327" s="36"/>
      <c r="D327" s="216" t="s">
        <v>166</v>
      </c>
      <c r="E327" s="36"/>
      <c r="F327" s="242" t="s">
        <v>428</v>
      </c>
      <c r="G327" s="36"/>
      <c r="H327" s="36"/>
      <c r="I327" s="115"/>
      <c r="J327" s="36"/>
      <c r="K327" s="36"/>
      <c r="L327" s="39"/>
      <c r="M327" s="218"/>
      <c r="N327" s="219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166</v>
      </c>
      <c r="AU327" s="17" t="s">
        <v>82</v>
      </c>
    </row>
    <row r="328" spans="1:65" s="12" customFormat="1" ht="22.75" customHeight="1">
      <c r="B328" s="187"/>
      <c r="C328" s="188"/>
      <c r="D328" s="189" t="s">
        <v>71</v>
      </c>
      <c r="E328" s="201" t="s">
        <v>429</v>
      </c>
      <c r="F328" s="201" t="s">
        <v>430</v>
      </c>
      <c r="G328" s="188"/>
      <c r="H328" s="188"/>
      <c r="I328" s="191"/>
      <c r="J328" s="202">
        <f>BK328</f>
        <v>0</v>
      </c>
      <c r="K328" s="188"/>
      <c r="L328" s="193"/>
      <c r="M328" s="194"/>
      <c r="N328" s="195"/>
      <c r="O328" s="195"/>
      <c r="P328" s="196">
        <f>SUM(P329:P338)</f>
        <v>0</v>
      </c>
      <c r="Q328" s="195"/>
      <c r="R328" s="196">
        <f>SUM(R329:R338)</f>
        <v>0</v>
      </c>
      <c r="S328" s="195"/>
      <c r="T328" s="197">
        <f>SUM(T329:T338)</f>
        <v>0</v>
      </c>
      <c r="AR328" s="198" t="s">
        <v>80</v>
      </c>
      <c r="AT328" s="199" t="s">
        <v>71</v>
      </c>
      <c r="AU328" s="199" t="s">
        <v>80</v>
      </c>
      <c r="AY328" s="198" t="s">
        <v>129</v>
      </c>
      <c r="BK328" s="200">
        <f>SUM(BK329:BK338)</f>
        <v>0</v>
      </c>
    </row>
    <row r="329" spans="1:65" s="2" customFormat="1" ht="16.5" customHeight="1">
      <c r="A329" s="34"/>
      <c r="B329" s="35"/>
      <c r="C329" s="203" t="s">
        <v>296</v>
      </c>
      <c r="D329" s="203" t="s">
        <v>131</v>
      </c>
      <c r="E329" s="204" t="s">
        <v>431</v>
      </c>
      <c r="F329" s="205" t="s">
        <v>432</v>
      </c>
      <c r="G329" s="206" t="s">
        <v>245</v>
      </c>
      <c r="H329" s="207">
        <v>1602.2860000000001</v>
      </c>
      <c r="I329" s="208">
        <v>0</v>
      </c>
      <c r="J329" s="209">
        <f>ROUND(I329*H329,2)</f>
        <v>0</v>
      </c>
      <c r="K329" s="205" t="s">
        <v>135</v>
      </c>
      <c r="L329" s="39"/>
      <c r="M329" s="210" t="s">
        <v>1</v>
      </c>
      <c r="N329" s="211" t="s">
        <v>37</v>
      </c>
      <c r="O329" s="71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4" t="s">
        <v>136</v>
      </c>
      <c r="AT329" s="214" t="s">
        <v>131</v>
      </c>
      <c r="AU329" s="214" t="s">
        <v>82</v>
      </c>
      <c r="AY329" s="17" t="s">
        <v>129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7" t="s">
        <v>80</v>
      </c>
      <c r="BK329" s="215">
        <f>ROUND(I329*H329,2)</f>
        <v>0</v>
      </c>
      <c r="BL329" s="17" t="s">
        <v>136</v>
      </c>
      <c r="BM329" s="214" t="s">
        <v>433</v>
      </c>
    </row>
    <row r="330" spans="1:65" s="2" customFormat="1" ht="18">
      <c r="A330" s="34"/>
      <c r="B330" s="35"/>
      <c r="C330" s="36"/>
      <c r="D330" s="216" t="s">
        <v>137</v>
      </c>
      <c r="E330" s="36"/>
      <c r="F330" s="217" t="s">
        <v>434</v>
      </c>
      <c r="G330" s="36"/>
      <c r="H330" s="36"/>
      <c r="I330" s="115"/>
      <c r="J330" s="36"/>
      <c r="K330" s="36"/>
      <c r="L330" s="39"/>
      <c r="M330" s="218"/>
      <c r="N330" s="219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137</v>
      </c>
      <c r="AU330" s="17" t="s">
        <v>82</v>
      </c>
    </row>
    <row r="331" spans="1:65" s="2" customFormat="1" ht="21.75" customHeight="1">
      <c r="A331" s="34"/>
      <c r="B331" s="35"/>
      <c r="C331" s="203" t="s">
        <v>435</v>
      </c>
      <c r="D331" s="203" t="s">
        <v>131</v>
      </c>
      <c r="E331" s="204" t="s">
        <v>436</v>
      </c>
      <c r="F331" s="205" t="s">
        <v>437</v>
      </c>
      <c r="G331" s="206" t="s">
        <v>245</v>
      </c>
      <c r="H331" s="207">
        <v>14420.574000000001</v>
      </c>
      <c r="I331" s="208">
        <v>0</v>
      </c>
      <c r="J331" s="209">
        <f>ROUND(I331*H331,2)</f>
        <v>0</v>
      </c>
      <c r="K331" s="205" t="s">
        <v>135</v>
      </c>
      <c r="L331" s="39"/>
      <c r="M331" s="210" t="s">
        <v>1</v>
      </c>
      <c r="N331" s="211" t="s">
        <v>37</v>
      </c>
      <c r="O331" s="71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14" t="s">
        <v>136</v>
      </c>
      <c r="AT331" s="214" t="s">
        <v>131</v>
      </c>
      <c r="AU331" s="214" t="s">
        <v>82</v>
      </c>
      <c r="AY331" s="17" t="s">
        <v>129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7" t="s">
        <v>80</v>
      </c>
      <c r="BK331" s="215">
        <f>ROUND(I331*H331,2)</f>
        <v>0</v>
      </c>
      <c r="BL331" s="17" t="s">
        <v>136</v>
      </c>
      <c r="BM331" s="214" t="s">
        <v>438</v>
      </c>
    </row>
    <row r="332" spans="1:65" s="2" customFormat="1" ht="18">
      <c r="A332" s="34"/>
      <c r="B332" s="35"/>
      <c r="C332" s="36"/>
      <c r="D332" s="216" t="s">
        <v>137</v>
      </c>
      <c r="E332" s="36"/>
      <c r="F332" s="217" t="s">
        <v>439</v>
      </c>
      <c r="G332" s="36"/>
      <c r="H332" s="36"/>
      <c r="I332" s="115"/>
      <c r="J332" s="36"/>
      <c r="K332" s="36"/>
      <c r="L332" s="39"/>
      <c r="M332" s="218"/>
      <c r="N332" s="219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137</v>
      </c>
      <c r="AU332" s="17" t="s">
        <v>82</v>
      </c>
    </row>
    <row r="333" spans="1:65" s="13" customFormat="1" ht="10">
      <c r="B333" s="220"/>
      <c r="C333" s="221"/>
      <c r="D333" s="216" t="s">
        <v>139</v>
      </c>
      <c r="E333" s="222" t="s">
        <v>1</v>
      </c>
      <c r="F333" s="223" t="s">
        <v>440</v>
      </c>
      <c r="G333" s="221"/>
      <c r="H333" s="224">
        <v>14420.574000000001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139</v>
      </c>
      <c r="AU333" s="230" t="s">
        <v>82</v>
      </c>
      <c r="AV333" s="13" t="s">
        <v>82</v>
      </c>
      <c r="AW333" s="13" t="s">
        <v>29</v>
      </c>
      <c r="AX333" s="13" t="s">
        <v>72</v>
      </c>
      <c r="AY333" s="230" t="s">
        <v>129</v>
      </c>
    </row>
    <row r="334" spans="1:65" s="14" customFormat="1" ht="10">
      <c r="B334" s="231"/>
      <c r="C334" s="232"/>
      <c r="D334" s="216" t="s">
        <v>139</v>
      </c>
      <c r="E334" s="233" t="s">
        <v>1</v>
      </c>
      <c r="F334" s="234" t="s">
        <v>141</v>
      </c>
      <c r="G334" s="232"/>
      <c r="H334" s="235">
        <v>14420.574000000001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AT334" s="241" t="s">
        <v>139</v>
      </c>
      <c r="AU334" s="241" t="s">
        <v>82</v>
      </c>
      <c r="AV334" s="14" t="s">
        <v>136</v>
      </c>
      <c r="AW334" s="14" t="s">
        <v>29</v>
      </c>
      <c r="AX334" s="14" t="s">
        <v>80</v>
      </c>
      <c r="AY334" s="241" t="s">
        <v>129</v>
      </c>
    </row>
    <row r="335" spans="1:65" s="2" customFormat="1" ht="33" customHeight="1">
      <c r="A335" s="34"/>
      <c r="B335" s="35"/>
      <c r="C335" s="203" t="s">
        <v>300</v>
      </c>
      <c r="D335" s="203" t="s">
        <v>131</v>
      </c>
      <c r="E335" s="204" t="s">
        <v>441</v>
      </c>
      <c r="F335" s="205" t="s">
        <v>442</v>
      </c>
      <c r="G335" s="206" t="s">
        <v>245</v>
      </c>
      <c r="H335" s="207">
        <v>1087.5060000000001</v>
      </c>
      <c r="I335" s="208">
        <v>0</v>
      </c>
      <c r="J335" s="209">
        <f>ROUND(I335*H335,2)</f>
        <v>0</v>
      </c>
      <c r="K335" s="205" t="s">
        <v>135</v>
      </c>
      <c r="L335" s="39"/>
      <c r="M335" s="210" t="s">
        <v>1</v>
      </c>
      <c r="N335" s="211" t="s">
        <v>37</v>
      </c>
      <c r="O335" s="71"/>
      <c r="P335" s="212">
        <f>O335*H335</f>
        <v>0</v>
      </c>
      <c r="Q335" s="212">
        <v>0</v>
      </c>
      <c r="R335" s="212">
        <f>Q335*H335</f>
        <v>0</v>
      </c>
      <c r="S335" s="212">
        <v>0</v>
      </c>
      <c r="T335" s="213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4" t="s">
        <v>136</v>
      </c>
      <c r="AT335" s="214" t="s">
        <v>131</v>
      </c>
      <c r="AU335" s="214" t="s">
        <v>82</v>
      </c>
      <c r="AY335" s="17" t="s">
        <v>129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7" t="s">
        <v>80</v>
      </c>
      <c r="BK335" s="215">
        <f>ROUND(I335*H335,2)</f>
        <v>0</v>
      </c>
      <c r="BL335" s="17" t="s">
        <v>136</v>
      </c>
      <c r="BM335" s="214" t="s">
        <v>443</v>
      </c>
    </row>
    <row r="336" spans="1:65" s="2" customFormat="1" ht="27">
      <c r="A336" s="34"/>
      <c r="B336" s="35"/>
      <c r="C336" s="36"/>
      <c r="D336" s="216" t="s">
        <v>137</v>
      </c>
      <c r="E336" s="36"/>
      <c r="F336" s="217" t="s">
        <v>444</v>
      </c>
      <c r="G336" s="36"/>
      <c r="H336" s="36"/>
      <c r="I336" s="115"/>
      <c r="J336" s="36"/>
      <c r="K336" s="36"/>
      <c r="L336" s="39"/>
      <c r="M336" s="218"/>
      <c r="N336" s="219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137</v>
      </c>
      <c r="AU336" s="17" t="s">
        <v>82</v>
      </c>
    </row>
    <row r="337" spans="1:65" s="2" customFormat="1" ht="21.75" customHeight="1">
      <c r="A337" s="34"/>
      <c r="B337" s="35"/>
      <c r="C337" s="203" t="s">
        <v>445</v>
      </c>
      <c r="D337" s="203" t="s">
        <v>131</v>
      </c>
      <c r="E337" s="204" t="s">
        <v>446</v>
      </c>
      <c r="F337" s="205" t="s">
        <v>447</v>
      </c>
      <c r="G337" s="206" t="s">
        <v>245</v>
      </c>
      <c r="H337" s="207">
        <v>514.78</v>
      </c>
      <c r="I337" s="208">
        <v>0</v>
      </c>
      <c r="J337" s="209">
        <f>ROUND(I337*H337,2)</f>
        <v>0</v>
      </c>
      <c r="K337" s="205" t="s">
        <v>135</v>
      </c>
      <c r="L337" s="39"/>
      <c r="M337" s="210" t="s">
        <v>1</v>
      </c>
      <c r="N337" s="211" t="s">
        <v>37</v>
      </c>
      <c r="O337" s="71"/>
      <c r="P337" s="212">
        <f>O337*H337</f>
        <v>0</v>
      </c>
      <c r="Q337" s="212">
        <v>0</v>
      </c>
      <c r="R337" s="212">
        <f>Q337*H337</f>
        <v>0</v>
      </c>
      <c r="S337" s="212">
        <v>0</v>
      </c>
      <c r="T337" s="213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4" t="s">
        <v>136</v>
      </c>
      <c r="AT337" s="214" t="s">
        <v>131</v>
      </c>
      <c r="AU337" s="214" t="s">
        <v>82</v>
      </c>
      <c r="AY337" s="17" t="s">
        <v>129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7" t="s">
        <v>80</v>
      </c>
      <c r="BK337" s="215">
        <f>ROUND(I337*H337,2)</f>
        <v>0</v>
      </c>
      <c r="BL337" s="17" t="s">
        <v>136</v>
      </c>
      <c r="BM337" s="214" t="s">
        <v>448</v>
      </c>
    </row>
    <row r="338" spans="1:65" s="2" customFormat="1" ht="27">
      <c r="A338" s="34"/>
      <c r="B338" s="35"/>
      <c r="C338" s="36"/>
      <c r="D338" s="216" t="s">
        <v>137</v>
      </c>
      <c r="E338" s="36"/>
      <c r="F338" s="217" t="s">
        <v>247</v>
      </c>
      <c r="G338" s="36"/>
      <c r="H338" s="36"/>
      <c r="I338" s="115"/>
      <c r="J338" s="36"/>
      <c r="K338" s="36"/>
      <c r="L338" s="39"/>
      <c r="M338" s="218"/>
      <c r="N338" s="219"/>
      <c r="O338" s="71"/>
      <c r="P338" s="71"/>
      <c r="Q338" s="71"/>
      <c r="R338" s="71"/>
      <c r="S338" s="71"/>
      <c r="T338" s="72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137</v>
      </c>
      <c r="AU338" s="17" t="s">
        <v>82</v>
      </c>
    </row>
    <row r="339" spans="1:65" s="12" customFormat="1" ht="22.75" customHeight="1">
      <c r="B339" s="187"/>
      <c r="C339" s="188"/>
      <c r="D339" s="189" t="s">
        <v>71</v>
      </c>
      <c r="E339" s="201" t="s">
        <v>449</v>
      </c>
      <c r="F339" s="201" t="s">
        <v>450</v>
      </c>
      <c r="G339" s="188"/>
      <c r="H339" s="188"/>
      <c r="I339" s="191"/>
      <c r="J339" s="202">
        <f>BK339</f>
        <v>0</v>
      </c>
      <c r="K339" s="188"/>
      <c r="L339" s="193"/>
      <c r="M339" s="194"/>
      <c r="N339" s="195"/>
      <c r="O339" s="195"/>
      <c r="P339" s="196">
        <f>SUM(P340:P341)</f>
        <v>0</v>
      </c>
      <c r="Q339" s="195"/>
      <c r="R339" s="196">
        <f>SUM(R340:R341)</f>
        <v>0</v>
      </c>
      <c r="S339" s="195"/>
      <c r="T339" s="197">
        <f>SUM(T340:T341)</f>
        <v>0</v>
      </c>
      <c r="AR339" s="198" t="s">
        <v>80</v>
      </c>
      <c r="AT339" s="199" t="s">
        <v>71</v>
      </c>
      <c r="AU339" s="199" t="s">
        <v>80</v>
      </c>
      <c r="AY339" s="198" t="s">
        <v>129</v>
      </c>
      <c r="BK339" s="200">
        <f>SUM(BK340:BK341)</f>
        <v>0</v>
      </c>
    </row>
    <row r="340" spans="1:65" s="2" customFormat="1" ht="21.75" customHeight="1">
      <c r="A340" s="34"/>
      <c r="B340" s="35"/>
      <c r="C340" s="203" t="s">
        <v>306</v>
      </c>
      <c r="D340" s="203" t="s">
        <v>131</v>
      </c>
      <c r="E340" s="204" t="s">
        <v>451</v>
      </c>
      <c r="F340" s="205" t="s">
        <v>452</v>
      </c>
      <c r="G340" s="206" t="s">
        <v>245</v>
      </c>
      <c r="H340" s="207">
        <v>544.65800000000002</v>
      </c>
      <c r="I340" s="208">
        <v>0</v>
      </c>
      <c r="J340" s="209">
        <f>ROUND(I340*H340,2)</f>
        <v>0</v>
      </c>
      <c r="K340" s="205" t="s">
        <v>135</v>
      </c>
      <c r="L340" s="39"/>
      <c r="M340" s="210" t="s">
        <v>1</v>
      </c>
      <c r="N340" s="211" t="s">
        <v>37</v>
      </c>
      <c r="O340" s="71"/>
      <c r="P340" s="212">
        <f>O340*H340</f>
        <v>0</v>
      </c>
      <c r="Q340" s="212">
        <v>0</v>
      </c>
      <c r="R340" s="212">
        <f>Q340*H340</f>
        <v>0</v>
      </c>
      <c r="S340" s="212">
        <v>0</v>
      </c>
      <c r="T340" s="213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4" t="s">
        <v>136</v>
      </c>
      <c r="AT340" s="214" t="s">
        <v>131</v>
      </c>
      <c r="AU340" s="214" t="s">
        <v>82</v>
      </c>
      <c r="AY340" s="17" t="s">
        <v>129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7" t="s">
        <v>80</v>
      </c>
      <c r="BK340" s="215">
        <f>ROUND(I340*H340,2)</f>
        <v>0</v>
      </c>
      <c r="BL340" s="17" t="s">
        <v>136</v>
      </c>
      <c r="BM340" s="214" t="s">
        <v>453</v>
      </c>
    </row>
    <row r="341" spans="1:65" s="2" customFormat="1" ht="18">
      <c r="A341" s="34"/>
      <c r="B341" s="35"/>
      <c r="C341" s="36"/>
      <c r="D341" s="216" t="s">
        <v>137</v>
      </c>
      <c r="E341" s="36"/>
      <c r="F341" s="217" t="s">
        <v>454</v>
      </c>
      <c r="G341" s="36"/>
      <c r="H341" s="36"/>
      <c r="I341" s="115"/>
      <c r="J341" s="36"/>
      <c r="K341" s="36"/>
      <c r="L341" s="39"/>
      <c r="M341" s="218"/>
      <c r="N341" s="219"/>
      <c r="O341" s="71"/>
      <c r="P341" s="71"/>
      <c r="Q341" s="71"/>
      <c r="R341" s="71"/>
      <c r="S341" s="71"/>
      <c r="T341" s="72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137</v>
      </c>
      <c r="AU341" s="17" t="s">
        <v>82</v>
      </c>
    </row>
    <row r="342" spans="1:65" s="12" customFormat="1" ht="25.9" customHeight="1">
      <c r="B342" s="187"/>
      <c r="C342" s="188"/>
      <c r="D342" s="189" t="s">
        <v>71</v>
      </c>
      <c r="E342" s="190" t="s">
        <v>455</v>
      </c>
      <c r="F342" s="190" t="s">
        <v>456</v>
      </c>
      <c r="G342" s="188"/>
      <c r="H342" s="188"/>
      <c r="I342" s="191"/>
      <c r="J342" s="192">
        <f>BK342</f>
        <v>0</v>
      </c>
      <c r="K342" s="188"/>
      <c r="L342" s="193"/>
      <c r="M342" s="194"/>
      <c r="N342" s="195"/>
      <c r="O342" s="195"/>
      <c r="P342" s="196">
        <f>P343</f>
        <v>0</v>
      </c>
      <c r="Q342" s="195"/>
      <c r="R342" s="196">
        <f>R343</f>
        <v>9.9680000000000005E-2</v>
      </c>
      <c r="S342" s="195"/>
      <c r="T342" s="197">
        <f>T343</f>
        <v>0</v>
      </c>
      <c r="AR342" s="198" t="s">
        <v>82</v>
      </c>
      <c r="AT342" s="199" t="s">
        <v>71</v>
      </c>
      <c r="AU342" s="199" t="s">
        <v>72</v>
      </c>
      <c r="AY342" s="198" t="s">
        <v>129</v>
      </c>
      <c r="BK342" s="200">
        <f>BK343</f>
        <v>0</v>
      </c>
    </row>
    <row r="343" spans="1:65" s="12" customFormat="1" ht="22.75" customHeight="1">
      <c r="B343" s="187"/>
      <c r="C343" s="188"/>
      <c r="D343" s="189" t="s">
        <v>71</v>
      </c>
      <c r="E343" s="201" t="s">
        <v>457</v>
      </c>
      <c r="F343" s="201" t="s">
        <v>458</v>
      </c>
      <c r="G343" s="188"/>
      <c r="H343" s="188"/>
      <c r="I343" s="191"/>
      <c r="J343" s="202">
        <f>BK343</f>
        <v>0</v>
      </c>
      <c r="K343" s="188"/>
      <c r="L343" s="193"/>
      <c r="M343" s="194"/>
      <c r="N343" s="195"/>
      <c r="O343" s="195"/>
      <c r="P343" s="196">
        <f>SUM(P344:P349)</f>
        <v>0</v>
      </c>
      <c r="Q343" s="195"/>
      <c r="R343" s="196">
        <f>SUM(R344:R349)</f>
        <v>9.9680000000000005E-2</v>
      </c>
      <c r="S343" s="195"/>
      <c r="T343" s="197">
        <f>SUM(T344:T349)</f>
        <v>0</v>
      </c>
      <c r="AR343" s="198" t="s">
        <v>82</v>
      </c>
      <c r="AT343" s="199" t="s">
        <v>71</v>
      </c>
      <c r="AU343" s="199" t="s">
        <v>80</v>
      </c>
      <c r="AY343" s="198" t="s">
        <v>129</v>
      </c>
      <c r="BK343" s="200">
        <f>SUM(BK344:BK349)</f>
        <v>0</v>
      </c>
    </row>
    <row r="344" spans="1:65" s="2" customFormat="1" ht="21.75" customHeight="1">
      <c r="A344" s="34"/>
      <c r="B344" s="35"/>
      <c r="C344" s="203" t="s">
        <v>459</v>
      </c>
      <c r="D344" s="203" t="s">
        <v>131</v>
      </c>
      <c r="E344" s="204" t="s">
        <v>460</v>
      </c>
      <c r="F344" s="205" t="s">
        <v>461</v>
      </c>
      <c r="G344" s="206" t="s">
        <v>134</v>
      </c>
      <c r="H344" s="207">
        <v>178</v>
      </c>
      <c r="I344" s="208">
        <v>0</v>
      </c>
      <c r="J344" s="209">
        <f>ROUND(I344*H344,2)</f>
        <v>0</v>
      </c>
      <c r="K344" s="205" t="s">
        <v>135</v>
      </c>
      <c r="L344" s="39"/>
      <c r="M344" s="210" t="s">
        <v>1</v>
      </c>
      <c r="N344" s="211" t="s">
        <v>37</v>
      </c>
      <c r="O344" s="71"/>
      <c r="P344" s="212">
        <f>O344*H344</f>
        <v>0</v>
      </c>
      <c r="Q344" s="212">
        <v>4.0000000000000002E-4</v>
      </c>
      <c r="R344" s="212">
        <f>Q344*H344</f>
        <v>7.1199999999999999E-2</v>
      </c>
      <c r="S344" s="212">
        <v>0</v>
      </c>
      <c r="T344" s="21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14" t="s">
        <v>185</v>
      </c>
      <c r="AT344" s="214" t="s">
        <v>131</v>
      </c>
      <c r="AU344" s="214" t="s">
        <v>82</v>
      </c>
      <c r="AY344" s="17" t="s">
        <v>129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7" t="s">
        <v>80</v>
      </c>
      <c r="BK344" s="215">
        <f>ROUND(I344*H344,2)</f>
        <v>0</v>
      </c>
      <c r="BL344" s="17" t="s">
        <v>185</v>
      </c>
      <c r="BM344" s="214" t="s">
        <v>462</v>
      </c>
    </row>
    <row r="345" spans="1:65" s="2" customFormat="1" ht="27">
      <c r="A345" s="34"/>
      <c r="B345" s="35"/>
      <c r="C345" s="36"/>
      <c r="D345" s="216" t="s">
        <v>137</v>
      </c>
      <c r="E345" s="36"/>
      <c r="F345" s="217" t="s">
        <v>463</v>
      </c>
      <c r="G345" s="36"/>
      <c r="H345" s="36"/>
      <c r="I345" s="115"/>
      <c r="J345" s="36"/>
      <c r="K345" s="36"/>
      <c r="L345" s="39"/>
      <c r="M345" s="218"/>
      <c r="N345" s="219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137</v>
      </c>
      <c r="AU345" s="17" t="s">
        <v>82</v>
      </c>
    </row>
    <row r="346" spans="1:65" s="2" customFormat="1" ht="21.75" customHeight="1">
      <c r="A346" s="34"/>
      <c r="B346" s="35"/>
      <c r="C346" s="203" t="s">
        <v>311</v>
      </c>
      <c r="D346" s="203" t="s">
        <v>131</v>
      </c>
      <c r="E346" s="204" t="s">
        <v>464</v>
      </c>
      <c r="F346" s="205" t="s">
        <v>465</v>
      </c>
      <c r="G346" s="206" t="s">
        <v>365</v>
      </c>
      <c r="H346" s="207">
        <v>178</v>
      </c>
      <c r="I346" s="208">
        <v>0</v>
      </c>
      <c r="J346" s="209">
        <f>ROUND(I346*H346,2)</f>
        <v>0</v>
      </c>
      <c r="K346" s="205" t="s">
        <v>135</v>
      </c>
      <c r="L346" s="39"/>
      <c r="M346" s="210" t="s">
        <v>1</v>
      </c>
      <c r="N346" s="211" t="s">
        <v>37</v>
      </c>
      <c r="O346" s="71"/>
      <c r="P346" s="212">
        <f>O346*H346</f>
        <v>0</v>
      </c>
      <c r="Q346" s="212">
        <v>1.6000000000000001E-4</v>
      </c>
      <c r="R346" s="212">
        <f>Q346*H346</f>
        <v>2.8480000000000002E-2</v>
      </c>
      <c r="S346" s="212">
        <v>0</v>
      </c>
      <c r="T346" s="213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14" t="s">
        <v>185</v>
      </c>
      <c r="AT346" s="214" t="s">
        <v>131</v>
      </c>
      <c r="AU346" s="214" t="s">
        <v>82</v>
      </c>
      <c r="AY346" s="17" t="s">
        <v>129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17" t="s">
        <v>80</v>
      </c>
      <c r="BK346" s="215">
        <f>ROUND(I346*H346,2)</f>
        <v>0</v>
      </c>
      <c r="BL346" s="17" t="s">
        <v>185</v>
      </c>
      <c r="BM346" s="214" t="s">
        <v>466</v>
      </c>
    </row>
    <row r="347" spans="1:65" s="2" customFormat="1" ht="18">
      <c r="A347" s="34"/>
      <c r="B347" s="35"/>
      <c r="C347" s="36"/>
      <c r="D347" s="216" t="s">
        <v>137</v>
      </c>
      <c r="E347" s="36"/>
      <c r="F347" s="217" t="s">
        <v>467</v>
      </c>
      <c r="G347" s="36"/>
      <c r="H347" s="36"/>
      <c r="I347" s="115"/>
      <c r="J347" s="36"/>
      <c r="K347" s="36"/>
      <c r="L347" s="39"/>
      <c r="M347" s="218"/>
      <c r="N347" s="219"/>
      <c r="O347" s="71"/>
      <c r="P347" s="71"/>
      <c r="Q347" s="71"/>
      <c r="R347" s="71"/>
      <c r="S347" s="71"/>
      <c r="T347" s="72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137</v>
      </c>
      <c r="AU347" s="17" t="s">
        <v>82</v>
      </c>
    </row>
    <row r="348" spans="1:65" s="2" customFormat="1" ht="21.75" customHeight="1">
      <c r="A348" s="34"/>
      <c r="B348" s="35"/>
      <c r="C348" s="203" t="s">
        <v>468</v>
      </c>
      <c r="D348" s="203" t="s">
        <v>131</v>
      </c>
      <c r="E348" s="204" t="s">
        <v>469</v>
      </c>
      <c r="F348" s="205" t="s">
        <v>470</v>
      </c>
      <c r="G348" s="206" t="s">
        <v>245</v>
      </c>
      <c r="H348" s="207">
        <v>0.1</v>
      </c>
      <c r="I348" s="208">
        <v>0</v>
      </c>
      <c r="J348" s="209">
        <f>ROUND(I348*H348,2)</f>
        <v>0</v>
      </c>
      <c r="K348" s="205" t="s">
        <v>425</v>
      </c>
      <c r="L348" s="39"/>
      <c r="M348" s="210" t="s">
        <v>1</v>
      </c>
      <c r="N348" s="211" t="s">
        <v>37</v>
      </c>
      <c r="O348" s="71"/>
      <c r="P348" s="212">
        <f>O348*H348</f>
        <v>0</v>
      </c>
      <c r="Q348" s="212">
        <v>0</v>
      </c>
      <c r="R348" s="212">
        <f>Q348*H348</f>
        <v>0</v>
      </c>
      <c r="S348" s="212">
        <v>0</v>
      </c>
      <c r="T348" s="213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4" t="s">
        <v>185</v>
      </c>
      <c r="AT348" s="214" t="s">
        <v>131</v>
      </c>
      <c r="AU348" s="214" t="s">
        <v>82</v>
      </c>
      <c r="AY348" s="17" t="s">
        <v>129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7" t="s">
        <v>80</v>
      </c>
      <c r="BK348" s="215">
        <f>ROUND(I348*H348,2)</f>
        <v>0</v>
      </c>
      <c r="BL348" s="17" t="s">
        <v>185</v>
      </c>
      <c r="BM348" s="214" t="s">
        <v>471</v>
      </c>
    </row>
    <row r="349" spans="1:65" s="2" customFormat="1" ht="27">
      <c r="A349" s="34"/>
      <c r="B349" s="35"/>
      <c r="C349" s="36"/>
      <c r="D349" s="216" t="s">
        <v>137</v>
      </c>
      <c r="E349" s="36"/>
      <c r="F349" s="217" t="s">
        <v>472</v>
      </c>
      <c r="G349" s="36"/>
      <c r="H349" s="36"/>
      <c r="I349" s="115"/>
      <c r="J349" s="36"/>
      <c r="K349" s="36"/>
      <c r="L349" s="39"/>
      <c r="M349" s="263"/>
      <c r="N349" s="264"/>
      <c r="O349" s="265"/>
      <c r="P349" s="265"/>
      <c r="Q349" s="265"/>
      <c r="R349" s="265"/>
      <c r="S349" s="265"/>
      <c r="T349" s="266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137</v>
      </c>
      <c r="AU349" s="17" t="s">
        <v>82</v>
      </c>
    </row>
    <row r="350" spans="1:65" s="2" customFormat="1" ht="7" customHeight="1">
      <c r="A350" s="34"/>
      <c r="B350" s="54"/>
      <c r="C350" s="55"/>
      <c r="D350" s="55"/>
      <c r="E350" s="55"/>
      <c r="F350" s="55"/>
      <c r="G350" s="55"/>
      <c r="H350" s="55"/>
      <c r="I350" s="152"/>
      <c r="J350" s="55"/>
      <c r="K350" s="55"/>
      <c r="L350" s="39"/>
      <c r="M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</row>
  </sheetData>
  <sheetProtection algorithmName="SHA-512" hashValue="kNDYshqB2Q3UYAXyFAbtl2AUFFZ977p4M9F8MfNZh1yZLp59gY/lObQaML/tyIIFcvbY89jCDEP10LmqTiqZEQ==" saltValue="SZ3UquaxXtvz5vDIYg1pCd8+1lVW/xIUYm82UTrhVUhepKUOw1YBLUpulDVtmLLWoF/GwxzPwfdctjd3MP4lsA==" spinCount="100000" sheet="1" objects="1" scenarios="1" formatColumns="0" formatRows="0" autoFilter="0"/>
  <autoFilter ref="C126:K34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2"/>
  <sheetViews>
    <sheetView showGridLines="0" topLeftCell="A281" workbookViewId="0">
      <selection activeCell="I288" sqref="I288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108" customWidth="1"/>
    <col min="10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108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7" t="s">
        <v>85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5" customHeight="1">
      <c r="B4" s="20"/>
      <c r="D4" s="112" t="s">
        <v>95</v>
      </c>
      <c r="I4" s="108"/>
      <c r="L4" s="20"/>
      <c r="M4" s="113" t="s">
        <v>10</v>
      </c>
      <c r="AT4" s="17" t="s">
        <v>4</v>
      </c>
    </row>
    <row r="5" spans="1:46" s="1" customFormat="1" ht="7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1" t="str">
        <f>'Rekapitulace stavby'!K6</f>
        <v>SŠ automobilní Holice - hospodaření se srážkovými vodami</v>
      </c>
      <c r="F7" s="312"/>
      <c r="G7" s="312"/>
      <c r="H7" s="312"/>
      <c r="I7" s="108"/>
      <c r="L7" s="20"/>
    </row>
    <row r="8" spans="1:46" s="2" customFormat="1" ht="12" customHeight="1">
      <c r="A8" s="34"/>
      <c r="B8" s="39"/>
      <c r="C8" s="34"/>
      <c r="D8" s="114" t="s">
        <v>96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473</v>
      </c>
      <c r="F9" s="314"/>
      <c r="G9" s="314"/>
      <c r="H9" s="314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75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7" t="s">
        <v>1</v>
      </c>
      <c r="F27" s="317"/>
      <c r="G27" s="317"/>
      <c r="H27" s="317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7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9" t="s">
        <v>36</v>
      </c>
      <c r="E33" s="114" t="s">
        <v>37</v>
      </c>
      <c r="F33" s="130">
        <f>ROUND((SUM(BE125:BE301)),  2)</f>
        <v>0</v>
      </c>
      <c r="G33" s="34"/>
      <c r="H33" s="34"/>
      <c r="I33" s="131">
        <v>0.21</v>
      </c>
      <c r="J33" s="130">
        <f>ROUND(((SUM(BE125:BE301))*I33),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4" t="s">
        <v>38</v>
      </c>
      <c r="F34" s="130">
        <f>ROUND((SUM(BF125:BF301)),  2)</f>
        <v>0</v>
      </c>
      <c r="G34" s="34"/>
      <c r="H34" s="34"/>
      <c r="I34" s="131">
        <v>0.15</v>
      </c>
      <c r="J34" s="130">
        <f>ROUND(((SUM(BF125:BF301))*I34),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4" t="s">
        <v>39</v>
      </c>
      <c r="F35" s="130">
        <f>ROUND((SUM(BG125:BG301)),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4" t="s">
        <v>40</v>
      </c>
      <c r="F36" s="130">
        <f>ROUND((SUM(BH125:BH301)),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41</v>
      </c>
      <c r="F37" s="130">
        <f>ROUND((SUM(BI125:BI301)),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08"/>
      <c r="L41" s="20"/>
    </row>
    <row r="42" spans="1:31" s="1" customFormat="1" ht="14.4" customHeight="1">
      <c r="B42" s="20"/>
      <c r="I42" s="108"/>
      <c r="L42" s="20"/>
    </row>
    <row r="43" spans="1:31" s="1" customFormat="1" ht="14.4" customHeight="1">
      <c r="B43" s="20"/>
      <c r="I43" s="108"/>
      <c r="L43" s="20"/>
    </row>
    <row r="44" spans="1:31" s="1" customFormat="1" ht="14.4" customHeight="1">
      <c r="B44" s="20"/>
      <c r="I44" s="108"/>
      <c r="L44" s="20"/>
    </row>
    <row r="45" spans="1:31" s="1" customFormat="1" ht="14.4" customHeight="1">
      <c r="B45" s="20"/>
      <c r="I45" s="108"/>
      <c r="L45" s="20"/>
    </row>
    <row r="46" spans="1:31" s="1" customFormat="1" ht="14.4" customHeight="1">
      <c r="B46" s="20"/>
      <c r="I46" s="108"/>
      <c r="L46" s="20"/>
    </row>
    <row r="47" spans="1:31" s="1" customFormat="1" ht="14.4" customHeight="1">
      <c r="B47" s="20"/>
      <c r="I47" s="108"/>
      <c r="L47" s="20"/>
    </row>
    <row r="48" spans="1:31" s="1" customFormat="1" ht="14.4" customHeight="1">
      <c r="B48" s="20"/>
      <c r="I48" s="108"/>
      <c r="L48" s="20"/>
    </row>
    <row r="49" spans="1:31" s="1" customFormat="1" ht="14.4" customHeight="1">
      <c r="B49" s="20"/>
      <c r="I49" s="108"/>
      <c r="L49" s="20"/>
    </row>
    <row r="50" spans="1:31" s="2" customFormat="1" ht="14.4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7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SŠ automobilní Holice - hospodaření se srážkovými vodami</v>
      </c>
      <c r="F85" s="319"/>
      <c r="G85" s="319"/>
      <c r="H85" s="319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IO 01 - Akumulační nádrž 1 včetně dešťové kanalizace</v>
      </c>
      <c r="F87" s="320"/>
      <c r="G87" s="320"/>
      <c r="H87" s="320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2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99</v>
      </c>
      <c r="D94" s="157"/>
      <c r="E94" s="157"/>
      <c r="F94" s="157"/>
      <c r="G94" s="157"/>
      <c r="H94" s="157"/>
      <c r="I94" s="158"/>
      <c r="J94" s="159" t="s">
        <v>100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2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75" customHeight="1">
      <c r="A96" s="34"/>
      <c r="B96" s="35"/>
      <c r="C96" s="160" t="s">
        <v>101</v>
      </c>
      <c r="D96" s="36"/>
      <c r="E96" s="36"/>
      <c r="F96" s="36"/>
      <c r="G96" s="36"/>
      <c r="H96" s="36"/>
      <c r="I96" s="115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5" customHeight="1">
      <c r="B97" s="161"/>
      <c r="C97" s="162"/>
      <c r="D97" s="163" t="s">
        <v>103</v>
      </c>
      <c r="E97" s="164"/>
      <c r="F97" s="164"/>
      <c r="G97" s="164"/>
      <c r="H97" s="164"/>
      <c r="I97" s="165"/>
      <c r="J97" s="166">
        <f>J126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104</v>
      </c>
      <c r="E98" s="171"/>
      <c r="F98" s="171"/>
      <c r="G98" s="171"/>
      <c r="H98" s="171"/>
      <c r="I98" s="172"/>
      <c r="J98" s="173">
        <f>J127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106</v>
      </c>
      <c r="E99" s="171"/>
      <c r="F99" s="171"/>
      <c r="G99" s="171"/>
      <c r="H99" s="171"/>
      <c r="I99" s="172"/>
      <c r="J99" s="173">
        <f>J181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107</v>
      </c>
      <c r="E100" s="171"/>
      <c r="F100" s="171"/>
      <c r="G100" s="171"/>
      <c r="H100" s="171"/>
      <c r="I100" s="172"/>
      <c r="J100" s="173">
        <f>J214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108</v>
      </c>
      <c r="E101" s="171"/>
      <c r="F101" s="171"/>
      <c r="G101" s="171"/>
      <c r="H101" s="171"/>
      <c r="I101" s="172"/>
      <c r="J101" s="173">
        <f>J223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109</v>
      </c>
      <c r="E102" s="171"/>
      <c r="F102" s="171"/>
      <c r="G102" s="171"/>
      <c r="H102" s="171"/>
      <c r="I102" s="172"/>
      <c r="J102" s="173">
        <f>J290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111</v>
      </c>
      <c r="E103" s="171"/>
      <c r="F103" s="171"/>
      <c r="G103" s="171"/>
      <c r="H103" s="171"/>
      <c r="I103" s="172"/>
      <c r="J103" s="173">
        <f>J293</f>
        <v>0</v>
      </c>
      <c r="K103" s="169"/>
      <c r="L103" s="174"/>
    </row>
    <row r="104" spans="1:31" s="9" customFormat="1" ht="25" customHeight="1">
      <c r="B104" s="161"/>
      <c r="C104" s="162"/>
      <c r="D104" s="163" t="s">
        <v>474</v>
      </c>
      <c r="E104" s="164"/>
      <c r="F104" s="164"/>
      <c r="G104" s="164"/>
      <c r="H104" s="164"/>
      <c r="I104" s="165"/>
      <c r="J104" s="166">
        <f>J296</f>
        <v>0</v>
      </c>
      <c r="K104" s="162"/>
      <c r="L104" s="167"/>
    </row>
    <row r="105" spans="1:31" s="10" customFormat="1" ht="19.899999999999999" customHeight="1">
      <c r="B105" s="168"/>
      <c r="C105" s="169"/>
      <c r="D105" s="170" t="s">
        <v>475</v>
      </c>
      <c r="E105" s="171"/>
      <c r="F105" s="171"/>
      <c r="G105" s="171"/>
      <c r="H105" s="171"/>
      <c r="I105" s="172"/>
      <c r="J105" s="173">
        <f>J297</f>
        <v>0</v>
      </c>
      <c r="K105" s="169"/>
      <c r="L105" s="174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7" customHeight="1">
      <c r="A107" s="34"/>
      <c r="B107" s="54"/>
      <c r="C107" s="55"/>
      <c r="D107" s="55"/>
      <c r="E107" s="55"/>
      <c r="F107" s="55"/>
      <c r="G107" s="55"/>
      <c r="H107" s="55"/>
      <c r="I107" s="152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7" customHeight="1">
      <c r="A111" s="34"/>
      <c r="B111" s="56"/>
      <c r="C111" s="57"/>
      <c r="D111" s="57"/>
      <c r="E111" s="57"/>
      <c r="F111" s="57"/>
      <c r="G111" s="57"/>
      <c r="H111" s="57"/>
      <c r="I111" s="155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5" customHeight="1">
      <c r="A112" s="34"/>
      <c r="B112" s="35"/>
      <c r="C112" s="23" t="s">
        <v>114</v>
      </c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7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18" t="str">
        <f>E7</f>
        <v>SŠ automobilní Holice - hospodaření se srážkovými vodami</v>
      </c>
      <c r="F115" s="319"/>
      <c r="G115" s="319"/>
      <c r="H115" s="319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96</v>
      </c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270" t="str">
        <f>E9</f>
        <v>IO 01 - Akumulační nádrž 1 včetně dešťové kanalizace</v>
      </c>
      <c r="F117" s="320"/>
      <c r="G117" s="320"/>
      <c r="H117" s="320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7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 xml:space="preserve"> </v>
      </c>
      <c r="G119" s="36"/>
      <c r="H119" s="36"/>
      <c r="I119" s="117" t="s">
        <v>22</v>
      </c>
      <c r="J119" s="66" t="str">
        <f>IF(J12="","",J12)</f>
        <v>Vyplň údaj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7" customHeight="1">
      <c r="A120" s="34"/>
      <c r="B120" s="35"/>
      <c r="C120" s="36"/>
      <c r="D120" s="36"/>
      <c r="E120" s="36"/>
      <c r="F120" s="36"/>
      <c r="G120" s="36"/>
      <c r="H120" s="36"/>
      <c r="I120" s="115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15" customHeight="1">
      <c r="A121" s="34"/>
      <c r="B121" s="35"/>
      <c r="C121" s="29" t="s">
        <v>23</v>
      </c>
      <c r="D121" s="36"/>
      <c r="E121" s="36"/>
      <c r="F121" s="27" t="str">
        <f>E15</f>
        <v xml:space="preserve"> </v>
      </c>
      <c r="G121" s="36"/>
      <c r="H121" s="36"/>
      <c r="I121" s="117" t="s">
        <v>28</v>
      </c>
      <c r="J121" s="32" t="str">
        <f>E21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15" customHeight="1">
      <c r="A122" s="34"/>
      <c r="B122" s="35"/>
      <c r="C122" s="29" t="s">
        <v>26</v>
      </c>
      <c r="D122" s="36"/>
      <c r="E122" s="36"/>
      <c r="F122" s="27" t="str">
        <f>IF(E18="","",E18)</f>
        <v>Vyplň údaj</v>
      </c>
      <c r="G122" s="36"/>
      <c r="H122" s="36"/>
      <c r="I122" s="117" t="s">
        <v>30</v>
      </c>
      <c r="J122" s="32" t="str">
        <f>E24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25" customHeight="1">
      <c r="A123" s="34"/>
      <c r="B123" s="35"/>
      <c r="C123" s="36"/>
      <c r="D123" s="36"/>
      <c r="E123" s="36"/>
      <c r="F123" s="36"/>
      <c r="G123" s="36"/>
      <c r="H123" s="36"/>
      <c r="I123" s="115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75"/>
      <c r="B124" s="176"/>
      <c r="C124" s="177" t="s">
        <v>115</v>
      </c>
      <c r="D124" s="178" t="s">
        <v>57</v>
      </c>
      <c r="E124" s="178" t="s">
        <v>53</v>
      </c>
      <c r="F124" s="178" t="s">
        <v>54</v>
      </c>
      <c r="G124" s="178" t="s">
        <v>116</v>
      </c>
      <c r="H124" s="178" t="s">
        <v>117</v>
      </c>
      <c r="I124" s="179" t="s">
        <v>118</v>
      </c>
      <c r="J124" s="178" t="s">
        <v>100</v>
      </c>
      <c r="K124" s="180" t="s">
        <v>119</v>
      </c>
      <c r="L124" s="181"/>
      <c r="M124" s="75" t="s">
        <v>1</v>
      </c>
      <c r="N124" s="76" t="s">
        <v>36</v>
      </c>
      <c r="O124" s="76" t="s">
        <v>120</v>
      </c>
      <c r="P124" s="76" t="s">
        <v>121</v>
      </c>
      <c r="Q124" s="76" t="s">
        <v>122</v>
      </c>
      <c r="R124" s="76" t="s">
        <v>123</v>
      </c>
      <c r="S124" s="76" t="s">
        <v>124</v>
      </c>
      <c r="T124" s="77" t="s">
        <v>125</v>
      </c>
      <c r="U124" s="175"/>
      <c r="V124" s="175"/>
      <c r="W124" s="175"/>
      <c r="X124" s="175"/>
      <c r="Y124" s="175"/>
      <c r="Z124" s="175"/>
      <c r="AA124" s="175"/>
      <c r="AB124" s="175"/>
      <c r="AC124" s="175"/>
      <c r="AD124" s="175"/>
      <c r="AE124" s="175"/>
    </row>
    <row r="125" spans="1:65" s="2" customFormat="1" ht="22.75" customHeight="1">
      <c r="A125" s="34"/>
      <c r="B125" s="35"/>
      <c r="C125" s="82" t="s">
        <v>126</v>
      </c>
      <c r="D125" s="36"/>
      <c r="E125" s="36"/>
      <c r="F125" s="36"/>
      <c r="G125" s="36"/>
      <c r="H125" s="36"/>
      <c r="I125" s="115"/>
      <c r="J125" s="182">
        <f>BK125</f>
        <v>0</v>
      </c>
      <c r="K125" s="36"/>
      <c r="L125" s="39"/>
      <c r="M125" s="78"/>
      <c r="N125" s="183"/>
      <c r="O125" s="79"/>
      <c r="P125" s="184">
        <f>P126+P296</f>
        <v>0</v>
      </c>
      <c r="Q125" s="79"/>
      <c r="R125" s="184">
        <f>R126+R296</f>
        <v>698.65843819999986</v>
      </c>
      <c r="S125" s="79"/>
      <c r="T125" s="185">
        <f>T126+T296</f>
        <v>72.806400000000011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71</v>
      </c>
      <c r="AU125" s="17" t="s">
        <v>102</v>
      </c>
      <c r="BK125" s="186">
        <f>BK126+BK296</f>
        <v>0</v>
      </c>
    </row>
    <row r="126" spans="1:65" s="12" customFormat="1" ht="25.9" customHeight="1">
      <c r="B126" s="187"/>
      <c r="C126" s="188"/>
      <c r="D126" s="189" t="s">
        <v>71</v>
      </c>
      <c r="E126" s="190" t="s">
        <v>127</v>
      </c>
      <c r="F126" s="190" t="s">
        <v>128</v>
      </c>
      <c r="G126" s="188"/>
      <c r="H126" s="188"/>
      <c r="I126" s="191"/>
      <c r="J126" s="192">
        <f>BK126</f>
        <v>0</v>
      </c>
      <c r="K126" s="188"/>
      <c r="L126" s="193"/>
      <c r="M126" s="194"/>
      <c r="N126" s="195"/>
      <c r="O126" s="195"/>
      <c r="P126" s="196">
        <f>P127+P181+P214+P223+P290+P293</f>
        <v>0</v>
      </c>
      <c r="Q126" s="195"/>
      <c r="R126" s="196">
        <f>R127+R181+R214+R223+R290+R293</f>
        <v>698.65843819999986</v>
      </c>
      <c r="S126" s="195"/>
      <c r="T126" s="197">
        <f>T127+T181+T214+T223+T290+T293</f>
        <v>72.806400000000011</v>
      </c>
      <c r="AR126" s="198" t="s">
        <v>80</v>
      </c>
      <c r="AT126" s="199" t="s">
        <v>71</v>
      </c>
      <c r="AU126" s="199" t="s">
        <v>72</v>
      </c>
      <c r="AY126" s="198" t="s">
        <v>129</v>
      </c>
      <c r="BK126" s="200">
        <f>BK127+BK181+BK214+BK223+BK290+BK293</f>
        <v>0</v>
      </c>
    </row>
    <row r="127" spans="1:65" s="12" customFormat="1" ht="22.75" customHeight="1">
      <c r="B127" s="187"/>
      <c r="C127" s="188"/>
      <c r="D127" s="189" t="s">
        <v>71</v>
      </c>
      <c r="E127" s="201" t="s">
        <v>80</v>
      </c>
      <c r="F127" s="201" t="s">
        <v>130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SUM(P128:P180)</f>
        <v>0</v>
      </c>
      <c r="Q127" s="195"/>
      <c r="R127" s="196">
        <f>SUM(R128:R180)</f>
        <v>405.69224400000002</v>
      </c>
      <c r="S127" s="195"/>
      <c r="T127" s="197">
        <f>SUM(T128:T180)</f>
        <v>72.806400000000011</v>
      </c>
      <c r="AR127" s="198" t="s">
        <v>80</v>
      </c>
      <c r="AT127" s="199" t="s">
        <v>71</v>
      </c>
      <c r="AU127" s="199" t="s">
        <v>80</v>
      </c>
      <c r="AY127" s="198" t="s">
        <v>129</v>
      </c>
      <c r="BK127" s="200">
        <f>SUM(BK128:BK180)</f>
        <v>0</v>
      </c>
    </row>
    <row r="128" spans="1:65" s="2" customFormat="1" ht="21.75" customHeight="1">
      <c r="A128" s="34"/>
      <c r="B128" s="35"/>
      <c r="C128" s="203" t="s">
        <v>80</v>
      </c>
      <c r="D128" s="203" t="s">
        <v>131</v>
      </c>
      <c r="E128" s="204" t="s">
        <v>476</v>
      </c>
      <c r="F128" s="205" t="s">
        <v>477</v>
      </c>
      <c r="G128" s="206" t="s">
        <v>134</v>
      </c>
      <c r="H128" s="207">
        <v>227.52</v>
      </c>
      <c r="I128" s="208">
        <v>0</v>
      </c>
      <c r="J128" s="209">
        <f>ROUND(I128*H128,2)</f>
        <v>0</v>
      </c>
      <c r="K128" s="205" t="s">
        <v>425</v>
      </c>
      <c r="L128" s="39"/>
      <c r="M128" s="210" t="s">
        <v>1</v>
      </c>
      <c r="N128" s="211" t="s">
        <v>37</v>
      </c>
      <c r="O128" s="71"/>
      <c r="P128" s="212">
        <f>O128*H128</f>
        <v>0</v>
      </c>
      <c r="Q128" s="212">
        <v>0</v>
      </c>
      <c r="R128" s="212">
        <f>Q128*H128</f>
        <v>0</v>
      </c>
      <c r="S128" s="212">
        <v>0.32</v>
      </c>
      <c r="T128" s="213">
        <f>S128*H128</f>
        <v>72.806400000000011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4" t="s">
        <v>136</v>
      </c>
      <c r="AT128" s="214" t="s">
        <v>131</v>
      </c>
      <c r="AU128" s="214" t="s">
        <v>82</v>
      </c>
      <c r="AY128" s="17" t="s">
        <v>129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7" t="s">
        <v>80</v>
      </c>
      <c r="BK128" s="215">
        <f>ROUND(I128*H128,2)</f>
        <v>0</v>
      </c>
      <c r="BL128" s="17" t="s">
        <v>136</v>
      </c>
      <c r="BM128" s="214" t="s">
        <v>82</v>
      </c>
    </row>
    <row r="129" spans="1:65" s="2" customFormat="1" ht="18">
      <c r="A129" s="34"/>
      <c r="B129" s="35"/>
      <c r="C129" s="36"/>
      <c r="D129" s="216" t="s">
        <v>137</v>
      </c>
      <c r="E129" s="36"/>
      <c r="F129" s="217" t="s">
        <v>477</v>
      </c>
      <c r="G129" s="36"/>
      <c r="H129" s="36"/>
      <c r="I129" s="115"/>
      <c r="J129" s="36"/>
      <c r="K129" s="36"/>
      <c r="L129" s="39"/>
      <c r="M129" s="218"/>
      <c r="N129" s="219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137</v>
      </c>
      <c r="AU129" s="17" t="s">
        <v>82</v>
      </c>
    </row>
    <row r="130" spans="1:65" s="13" customFormat="1" ht="10">
      <c r="B130" s="220"/>
      <c r="C130" s="221"/>
      <c r="D130" s="216" t="s">
        <v>139</v>
      </c>
      <c r="E130" s="222" t="s">
        <v>1</v>
      </c>
      <c r="F130" s="223" t="s">
        <v>478</v>
      </c>
      <c r="G130" s="221"/>
      <c r="H130" s="224">
        <v>227.52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139</v>
      </c>
      <c r="AU130" s="230" t="s">
        <v>82</v>
      </c>
      <c r="AV130" s="13" t="s">
        <v>82</v>
      </c>
      <c r="AW130" s="13" t="s">
        <v>29</v>
      </c>
      <c r="AX130" s="13" t="s">
        <v>72</v>
      </c>
      <c r="AY130" s="230" t="s">
        <v>129</v>
      </c>
    </row>
    <row r="131" spans="1:65" s="14" customFormat="1" ht="10">
      <c r="B131" s="231"/>
      <c r="C131" s="232"/>
      <c r="D131" s="216" t="s">
        <v>139</v>
      </c>
      <c r="E131" s="233" t="s">
        <v>1</v>
      </c>
      <c r="F131" s="234" t="s">
        <v>141</v>
      </c>
      <c r="G131" s="232"/>
      <c r="H131" s="235">
        <v>227.52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139</v>
      </c>
      <c r="AU131" s="241" t="s">
        <v>82</v>
      </c>
      <c r="AV131" s="14" t="s">
        <v>136</v>
      </c>
      <c r="AW131" s="14" t="s">
        <v>29</v>
      </c>
      <c r="AX131" s="14" t="s">
        <v>80</v>
      </c>
      <c r="AY131" s="241" t="s">
        <v>129</v>
      </c>
    </row>
    <row r="132" spans="1:65" s="2" customFormat="1" ht="21.75" customHeight="1">
      <c r="A132" s="34"/>
      <c r="B132" s="35"/>
      <c r="C132" s="203" t="s">
        <v>82</v>
      </c>
      <c r="D132" s="203" t="s">
        <v>131</v>
      </c>
      <c r="E132" s="204" t="s">
        <v>479</v>
      </c>
      <c r="F132" s="205" t="s">
        <v>480</v>
      </c>
      <c r="G132" s="206" t="s">
        <v>163</v>
      </c>
      <c r="H132" s="207">
        <v>165.45699999999999</v>
      </c>
      <c r="I132" s="208">
        <v>0</v>
      </c>
      <c r="J132" s="209">
        <f>ROUND(I132*H132,2)</f>
        <v>0</v>
      </c>
      <c r="K132" s="205" t="s">
        <v>425</v>
      </c>
      <c r="L132" s="39"/>
      <c r="M132" s="210" t="s">
        <v>1</v>
      </c>
      <c r="N132" s="211" t="s">
        <v>37</v>
      </c>
      <c r="O132" s="7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136</v>
      </c>
      <c r="AT132" s="214" t="s">
        <v>131</v>
      </c>
      <c r="AU132" s="214" t="s">
        <v>82</v>
      </c>
      <c r="AY132" s="17" t="s">
        <v>129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80</v>
      </c>
      <c r="BK132" s="215">
        <f>ROUND(I132*H132,2)</f>
        <v>0</v>
      </c>
      <c r="BL132" s="17" t="s">
        <v>136</v>
      </c>
      <c r="BM132" s="214" t="s">
        <v>136</v>
      </c>
    </row>
    <row r="133" spans="1:65" s="2" customFormat="1" ht="18">
      <c r="A133" s="34"/>
      <c r="B133" s="35"/>
      <c r="C133" s="36"/>
      <c r="D133" s="216" t="s">
        <v>137</v>
      </c>
      <c r="E133" s="36"/>
      <c r="F133" s="217" t="s">
        <v>480</v>
      </c>
      <c r="G133" s="36"/>
      <c r="H133" s="36"/>
      <c r="I133" s="115"/>
      <c r="J133" s="36"/>
      <c r="K133" s="36"/>
      <c r="L133" s="39"/>
      <c r="M133" s="218"/>
      <c r="N133" s="21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137</v>
      </c>
      <c r="AU133" s="17" t="s">
        <v>82</v>
      </c>
    </row>
    <row r="134" spans="1:65" s="13" customFormat="1" ht="10">
      <c r="B134" s="220"/>
      <c r="C134" s="221"/>
      <c r="D134" s="216" t="s">
        <v>139</v>
      </c>
      <c r="E134" s="222" t="s">
        <v>1</v>
      </c>
      <c r="F134" s="223" t="s">
        <v>481</v>
      </c>
      <c r="G134" s="221"/>
      <c r="H134" s="224">
        <v>165.45699999999999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139</v>
      </c>
      <c r="AU134" s="230" t="s">
        <v>82</v>
      </c>
      <c r="AV134" s="13" t="s">
        <v>82</v>
      </c>
      <c r="AW134" s="13" t="s">
        <v>29</v>
      </c>
      <c r="AX134" s="13" t="s">
        <v>72</v>
      </c>
      <c r="AY134" s="230" t="s">
        <v>129</v>
      </c>
    </row>
    <row r="135" spans="1:65" s="14" customFormat="1" ht="10">
      <c r="B135" s="231"/>
      <c r="C135" s="232"/>
      <c r="D135" s="216" t="s">
        <v>139</v>
      </c>
      <c r="E135" s="233" t="s">
        <v>1</v>
      </c>
      <c r="F135" s="234" t="s">
        <v>141</v>
      </c>
      <c r="G135" s="232"/>
      <c r="H135" s="235">
        <v>165.45699999999999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139</v>
      </c>
      <c r="AU135" s="241" t="s">
        <v>82</v>
      </c>
      <c r="AV135" s="14" t="s">
        <v>136</v>
      </c>
      <c r="AW135" s="14" t="s">
        <v>29</v>
      </c>
      <c r="AX135" s="14" t="s">
        <v>80</v>
      </c>
      <c r="AY135" s="241" t="s">
        <v>129</v>
      </c>
    </row>
    <row r="136" spans="1:65" s="2" customFormat="1" ht="21.75" customHeight="1">
      <c r="A136" s="34"/>
      <c r="B136" s="35"/>
      <c r="C136" s="203" t="s">
        <v>147</v>
      </c>
      <c r="D136" s="203" t="s">
        <v>131</v>
      </c>
      <c r="E136" s="204" t="s">
        <v>482</v>
      </c>
      <c r="F136" s="205" t="s">
        <v>483</v>
      </c>
      <c r="G136" s="206" t="s">
        <v>163</v>
      </c>
      <c r="H136" s="207">
        <v>264.88</v>
      </c>
      <c r="I136" s="208">
        <v>0</v>
      </c>
      <c r="J136" s="209">
        <f>ROUND(I136*H136,2)</f>
        <v>0</v>
      </c>
      <c r="K136" s="205" t="s">
        <v>425</v>
      </c>
      <c r="L136" s="39"/>
      <c r="M136" s="210" t="s">
        <v>1</v>
      </c>
      <c r="N136" s="211" t="s">
        <v>37</v>
      </c>
      <c r="O136" s="71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4" t="s">
        <v>136</v>
      </c>
      <c r="AT136" s="214" t="s">
        <v>131</v>
      </c>
      <c r="AU136" s="214" t="s">
        <v>82</v>
      </c>
      <c r="AY136" s="17" t="s">
        <v>129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7" t="s">
        <v>80</v>
      </c>
      <c r="BK136" s="215">
        <f>ROUND(I136*H136,2)</f>
        <v>0</v>
      </c>
      <c r="BL136" s="17" t="s">
        <v>136</v>
      </c>
      <c r="BM136" s="214" t="s">
        <v>150</v>
      </c>
    </row>
    <row r="137" spans="1:65" s="2" customFormat="1" ht="18">
      <c r="A137" s="34"/>
      <c r="B137" s="35"/>
      <c r="C137" s="36"/>
      <c r="D137" s="216" t="s">
        <v>137</v>
      </c>
      <c r="E137" s="36"/>
      <c r="F137" s="217" t="s">
        <v>483</v>
      </c>
      <c r="G137" s="36"/>
      <c r="H137" s="36"/>
      <c r="I137" s="115"/>
      <c r="J137" s="36"/>
      <c r="K137" s="36"/>
      <c r="L137" s="39"/>
      <c r="M137" s="218"/>
      <c r="N137" s="219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137</v>
      </c>
      <c r="AU137" s="17" t="s">
        <v>82</v>
      </c>
    </row>
    <row r="138" spans="1:65" s="13" customFormat="1" ht="10">
      <c r="B138" s="220"/>
      <c r="C138" s="221"/>
      <c r="D138" s="216" t="s">
        <v>139</v>
      </c>
      <c r="E138" s="222" t="s">
        <v>1</v>
      </c>
      <c r="F138" s="223" t="s">
        <v>484</v>
      </c>
      <c r="G138" s="221"/>
      <c r="H138" s="224">
        <v>136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139</v>
      </c>
      <c r="AU138" s="230" t="s">
        <v>82</v>
      </c>
      <c r="AV138" s="13" t="s">
        <v>82</v>
      </c>
      <c r="AW138" s="13" t="s">
        <v>29</v>
      </c>
      <c r="AX138" s="13" t="s">
        <v>72</v>
      </c>
      <c r="AY138" s="230" t="s">
        <v>129</v>
      </c>
    </row>
    <row r="139" spans="1:65" s="13" customFormat="1" ht="10">
      <c r="B139" s="220"/>
      <c r="C139" s="221"/>
      <c r="D139" s="216" t="s">
        <v>139</v>
      </c>
      <c r="E139" s="222" t="s">
        <v>1</v>
      </c>
      <c r="F139" s="223" t="s">
        <v>485</v>
      </c>
      <c r="G139" s="221"/>
      <c r="H139" s="224">
        <v>95.4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139</v>
      </c>
      <c r="AU139" s="230" t="s">
        <v>82</v>
      </c>
      <c r="AV139" s="13" t="s">
        <v>82</v>
      </c>
      <c r="AW139" s="13" t="s">
        <v>29</v>
      </c>
      <c r="AX139" s="13" t="s">
        <v>72</v>
      </c>
      <c r="AY139" s="230" t="s">
        <v>129</v>
      </c>
    </row>
    <row r="140" spans="1:65" s="13" customFormat="1" ht="10">
      <c r="B140" s="220"/>
      <c r="C140" s="221"/>
      <c r="D140" s="216" t="s">
        <v>139</v>
      </c>
      <c r="E140" s="222" t="s">
        <v>1</v>
      </c>
      <c r="F140" s="223" t="s">
        <v>486</v>
      </c>
      <c r="G140" s="221"/>
      <c r="H140" s="224">
        <v>25.08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139</v>
      </c>
      <c r="AU140" s="230" t="s">
        <v>82</v>
      </c>
      <c r="AV140" s="13" t="s">
        <v>82</v>
      </c>
      <c r="AW140" s="13" t="s">
        <v>29</v>
      </c>
      <c r="AX140" s="13" t="s">
        <v>72</v>
      </c>
      <c r="AY140" s="230" t="s">
        <v>129</v>
      </c>
    </row>
    <row r="141" spans="1:65" s="13" customFormat="1" ht="10">
      <c r="B141" s="220"/>
      <c r="C141" s="221"/>
      <c r="D141" s="216" t="s">
        <v>139</v>
      </c>
      <c r="E141" s="222" t="s">
        <v>1</v>
      </c>
      <c r="F141" s="223" t="s">
        <v>487</v>
      </c>
      <c r="G141" s="221"/>
      <c r="H141" s="224">
        <v>8.4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139</v>
      </c>
      <c r="AU141" s="230" t="s">
        <v>82</v>
      </c>
      <c r="AV141" s="13" t="s">
        <v>82</v>
      </c>
      <c r="AW141" s="13" t="s">
        <v>29</v>
      </c>
      <c r="AX141" s="13" t="s">
        <v>72</v>
      </c>
      <c r="AY141" s="230" t="s">
        <v>129</v>
      </c>
    </row>
    <row r="142" spans="1:65" s="14" customFormat="1" ht="10">
      <c r="B142" s="231"/>
      <c r="C142" s="232"/>
      <c r="D142" s="216" t="s">
        <v>139</v>
      </c>
      <c r="E142" s="233" t="s">
        <v>1</v>
      </c>
      <c r="F142" s="234" t="s">
        <v>141</v>
      </c>
      <c r="G142" s="232"/>
      <c r="H142" s="235">
        <v>264.88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139</v>
      </c>
      <c r="AU142" s="241" t="s">
        <v>82</v>
      </c>
      <c r="AV142" s="14" t="s">
        <v>136</v>
      </c>
      <c r="AW142" s="14" t="s">
        <v>29</v>
      </c>
      <c r="AX142" s="14" t="s">
        <v>80</v>
      </c>
      <c r="AY142" s="241" t="s">
        <v>129</v>
      </c>
    </row>
    <row r="143" spans="1:65" s="2" customFormat="1" ht="16.5" customHeight="1">
      <c r="A143" s="34"/>
      <c r="B143" s="35"/>
      <c r="C143" s="203" t="s">
        <v>136</v>
      </c>
      <c r="D143" s="203" t="s">
        <v>131</v>
      </c>
      <c r="E143" s="204" t="s">
        <v>488</v>
      </c>
      <c r="F143" s="205" t="s">
        <v>489</v>
      </c>
      <c r="G143" s="206" t="s">
        <v>134</v>
      </c>
      <c r="H143" s="207">
        <v>41.8</v>
      </c>
      <c r="I143" s="208">
        <v>0</v>
      </c>
      <c r="J143" s="209">
        <f>ROUND(I143*H143,2)</f>
        <v>0</v>
      </c>
      <c r="K143" s="205" t="s">
        <v>425</v>
      </c>
      <c r="L143" s="39"/>
      <c r="M143" s="210" t="s">
        <v>1</v>
      </c>
      <c r="N143" s="211" t="s">
        <v>37</v>
      </c>
      <c r="O143" s="71"/>
      <c r="P143" s="212">
        <f>O143*H143</f>
        <v>0</v>
      </c>
      <c r="Q143" s="212">
        <v>5.8E-4</v>
      </c>
      <c r="R143" s="212">
        <f>Q143*H143</f>
        <v>2.4243999999999998E-2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136</v>
      </c>
      <c r="AT143" s="214" t="s">
        <v>131</v>
      </c>
      <c r="AU143" s="214" t="s">
        <v>82</v>
      </c>
      <c r="AY143" s="17" t="s">
        <v>129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80</v>
      </c>
      <c r="BK143" s="215">
        <f>ROUND(I143*H143,2)</f>
        <v>0</v>
      </c>
      <c r="BL143" s="17" t="s">
        <v>136</v>
      </c>
      <c r="BM143" s="214" t="s">
        <v>154</v>
      </c>
    </row>
    <row r="144" spans="1:65" s="2" customFormat="1" ht="10">
      <c r="A144" s="34"/>
      <c r="B144" s="35"/>
      <c r="C144" s="36"/>
      <c r="D144" s="216" t="s">
        <v>137</v>
      </c>
      <c r="E144" s="36"/>
      <c r="F144" s="217" t="s">
        <v>489</v>
      </c>
      <c r="G144" s="36"/>
      <c r="H144" s="36"/>
      <c r="I144" s="115"/>
      <c r="J144" s="36"/>
      <c r="K144" s="36"/>
      <c r="L144" s="39"/>
      <c r="M144" s="218"/>
      <c r="N144" s="21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137</v>
      </c>
      <c r="AU144" s="17" t="s">
        <v>82</v>
      </c>
    </row>
    <row r="145" spans="1:65" s="13" customFormat="1" ht="10">
      <c r="B145" s="220"/>
      <c r="C145" s="221"/>
      <c r="D145" s="216" t="s">
        <v>139</v>
      </c>
      <c r="E145" s="222" t="s">
        <v>1</v>
      </c>
      <c r="F145" s="223" t="s">
        <v>490</v>
      </c>
      <c r="G145" s="221"/>
      <c r="H145" s="224">
        <v>41.8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139</v>
      </c>
      <c r="AU145" s="230" t="s">
        <v>82</v>
      </c>
      <c r="AV145" s="13" t="s">
        <v>82</v>
      </c>
      <c r="AW145" s="13" t="s">
        <v>29</v>
      </c>
      <c r="AX145" s="13" t="s">
        <v>72</v>
      </c>
      <c r="AY145" s="230" t="s">
        <v>129</v>
      </c>
    </row>
    <row r="146" spans="1:65" s="14" customFormat="1" ht="10">
      <c r="B146" s="231"/>
      <c r="C146" s="232"/>
      <c r="D146" s="216" t="s">
        <v>139</v>
      </c>
      <c r="E146" s="233" t="s">
        <v>1</v>
      </c>
      <c r="F146" s="234" t="s">
        <v>141</v>
      </c>
      <c r="G146" s="232"/>
      <c r="H146" s="235">
        <v>41.8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139</v>
      </c>
      <c r="AU146" s="241" t="s">
        <v>82</v>
      </c>
      <c r="AV146" s="14" t="s">
        <v>136</v>
      </c>
      <c r="AW146" s="14" t="s">
        <v>29</v>
      </c>
      <c r="AX146" s="14" t="s">
        <v>80</v>
      </c>
      <c r="AY146" s="241" t="s">
        <v>129</v>
      </c>
    </row>
    <row r="147" spans="1:65" s="2" customFormat="1" ht="16.5" customHeight="1">
      <c r="A147" s="34"/>
      <c r="B147" s="35"/>
      <c r="C147" s="203" t="s">
        <v>160</v>
      </c>
      <c r="D147" s="203" t="s">
        <v>131</v>
      </c>
      <c r="E147" s="204" t="s">
        <v>491</v>
      </c>
      <c r="F147" s="205" t="s">
        <v>492</v>
      </c>
      <c r="G147" s="206" t="s">
        <v>134</v>
      </c>
      <c r="H147" s="207">
        <v>41.8</v>
      </c>
      <c r="I147" s="208">
        <v>0</v>
      </c>
      <c r="J147" s="209">
        <f>ROUND(I147*H147,2)</f>
        <v>0</v>
      </c>
      <c r="K147" s="205" t="s">
        <v>425</v>
      </c>
      <c r="L147" s="39"/>
      <c r="M147" s="210" t="s">
        <v>1</v>
      </c>
      <c r="N147" s="211" t="s">
        <v>37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136</v>
      </c>
      <c r="AT147" s="214" t="s">
        <v>131</v>
      </c>
      <c r="AU147" s="214" t="s">
        <v>82</v>
      </c>
      <c r="AY147" s="17" t="s">
        <v>129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80</v>
      </c>
      <c r="BK147" s="215">
        <f>ROUND(I147*H147,2)</f>
        <v>0</v>
      </c>
      <c r="BL147" s="17" t="s">
        <v>136</v>
      </c>
      <c r="BM147" s="214" t="s">
        <v>164</v>
      </c>
    </row>
    <row r="148" spans="1:65" s="2" customFormat="1" ht="10">
      <c r="A148" s="34"/>
      <c r="B148" s="35"/>
      <c r="C148" s="36"/>
      <c r="D148" s="216" t="s">
        <v>137</v>
      </c>
      <c r="E148" s="36"/>
      <c r="F148" s="217" t="s">
        <v>492</v>
      </c>
      <c r="G148" s="36"/>
      <c r="H148" s="36"/>
      <c r="I148" s="115"/>
      <c r="J148" s="36"/>
      <c r="K148" s="36"/>
      <c r="L148" s="39"/>
      <c r="M148" s="218"/>
      <c r="N148" s="21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137</v>
      </c>
      <c r="AU148" s="17" t="s">
        <v>82</v>
      </c>
    </row>
    <row r="149" spans="1:65" s="2" customFormat="1" ht="21.75" customHeight="1">
      <c r="A149" s="34"/>
      <c r="B149" s="35"/>
      <c r="C149" s="203" t="s">
        <v>150</v>
      </c>
      <c r="D149" s="203" t="s">
        <v>131</v>
      </c>
      <c r="E149" s="204" t="s">
        <v>493</v>
      </c>
      <c r="F149" s="205" t="s">
        <v>494</v>
      </c>
      <c r="G149" s="206" t="s">
        <v>163</v>
      </c>
      <c r="H149" s="207">
        <v>430.33699999999999</v>
      </c>
      <c r="I149" s="208">
        <v>0</v>
      </c>
      <c r="J149" s="209">
        <f>ROUND(I149*H149,2)</f>
        <v>0</v>
      </c>
      <c r="K149" s="205" t="s">
        <v>425</v>
      </c>
      <c r="L149" s="39"/>
      <c r="M149" s="210" t="s">
        <v>1</v>
      </c>
      <c r="N149" s="211" t="s">
        <v>37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136</v>
      </c>
      <c r="AT149" s="214" t="s">
        <v>131</v>
      </c>
      <c r="AU149" s="214" t="s">
        <v>82</v>
      </c>
      <c r="AY149" s="17" t="s">
        <v>129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80</v>
      </c>
      <c r="BK149" s="215">
        <f>ROUND(I149*H149,2)</f>
        <v>0</v>
      </c>
      <c r="BL149" s="17" t="s">
        <v>136</v>
      </c>
      <c r="BM149" s="214" t="s">
        <v>173</v>
      </c>
    </row>
    <row r="150" spans="1:65" s="2" customFormat="1" ht="18">
      <c r="A150" s="34"/>
      <c r="B150" s="35"/>
      <c r="C150" s="36"/>
      <c r="D150" s="216" t="s">
        <v>137</v>
      </c>
      <c r="E150" s="36"/>
      <c r="F150" s="217" t="s">
        <v>494</v>
      </c>
      <c r="G150" s="36"/>
      <c r="H150" s="36"/>
      <c r="I150" s="115"/>
      <c r="J150" s="36"/>
      <c r="K150" s="36"/>
      <c r="L150" s="39"/>
      <c r="M150" s="218"/>
      <c r="N150" s="219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137</v>
      </c>
      <c r="AU150" s="17" t="s">
        <v>82</v>
      </c>
    </row>
    <row r="151" spans="1:65" s="13" customFormat="1" ht="10">
      <c r="B151" s="220"/>
      <c r="C151" s="221"/>
      <c r="D151" s="216" t="s">
        <v>139</v>
      </c>
      <c r="E151" s="222" t="s">
        <v>1</v>
      </c>
      <c r="F151" s="223" t="s">
        <v>495</v>
      </c>
      <c r="G151" s="221"/>
      <c r="H151" s="224">
        <v>430.33699999999999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139</v>
      </c>
      <c r="AU151" s="230" t="s">
        <v>82</v>
      </c>
      <c r="AV151" s="13" t="s">
        <v>82</v>
      </c>
      <c r="AW151" s="13" t="s">
        <v>29</v>
      </c>
      <c r="AX151" s="13" t="s">
        <v>72</v>
      </c>
      <c r="AY151" s="230" t="s">
        <v>129</v>
      </c>
    </row>
    <row r="152" spans="1:65" s="14" customFormat="1" ht="10">
      <c r="B152" s="231"/>
      <c r="C152" s="232"/>
      <c r="D152" s="216" t="s">
        <v>139</v>
      </c>
      <c r="E152" s="233" t="s">
        <v>1</v>
      </c>
      <c r="F152" s="234" t="s">
        <v>141</v>
      </c>
      <c r="G152" s="232"/>
      <c r="H152" s="235">
        <v>430.33699999999999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AT152" s="241" t="s">
        <v>139</v>
      </c>
      <c r="AU152" s="241" t="s">
        <v>82</v>
      </c>
      <c r="AV152" s="14" t="s">
        <v>136</v>
      </c>
      <c r="AW152" s="14" t="s">
        <v>29</v>
      </c>
      <c r="AX152" s="14" t="s">
        <v>80</v>
      </c>
      <c r="AY152" s="241" t="s">
        <v>129</v>
      </c>
    </row>
    <row r="153" spans="1:65" s="2" customFormat="1" ht="21.75" customHeight="1">
      <c r="A153" s="34"/>
      <c r="B153" s="35"/>
      <c r="C153" s="203" t="s">
        <v>176</v>
      </c>
      <c r="D153" s="203" t="s">
        <v>131</v>
      </c>
      <c r="E153" s="204" t="s">
        <v>496</v>
      </c>
      <c r="F153" s="205" t="s">
        <v>497</v>
      </c>
      <c r="G153" s="206" t="s">
        <v>245</v>
      </c>
      <c r="H153" s="207">
        <v>774.60699999999997</v>
      </c>
      <c r="I153" s="208">
        <v>0</v>
      </c>
      <c r="J153" s="209">
        <f>ROUND(I153*H153,2)</f>
        <v>0</v>
      </c>
      <c r="K153" s="205" t="s">
        <v>425</v>
      </c>
      <c r="L153" s="39"/>
      <c r="M153" s="210" t="s">
        <v>1</v>
      </c>
      <c r="N153" s="211" t="s">
        <v>37</v>
      </c>
      <c r="O153" s="71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4" t="s">
        <v>136</v>
      </c>
      <c r="AT153" s="214" t="s">
        <v>131</v>
      </c>
      <c r="AU153" s="214" t="s">
        <v>82</v>
      </c>
      <c r="AY153" s="17" t="s">
        <v>129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7" t="s">
        <v>80</v>
      </c>
      <c r="BK153" s="215">
        <f>ROUND(I153*H153,2)</f>
        <v>0</v>
      </c>
      <c r="BL153" s="17" t="s">
        <v>136</v>
      </c>
      <c r="BM153" s="214" t="s">
        <v>179</v>
      </c>
    </row>
    <row r="154" spans="1:65" s="2" customFormat="1" ht="18">
      <c r="A154" s="34"/>
      <c r="B154" s="35"/>
      <c r="C154" s="36"/>
      <c r="D154" s="216" t="s">
        <v>137</v>
      </c>
      <c r="E154" s="36"/>
      <c r="F154" s="217" t="s">
        <v>497</v>
      </c>
      <c r="G154" s="36"/>
      <c r="H154" s="36"/>
      <c r="I154" s="115"/>
      <c r="J154" s="36"/>
      <c r="K154" s="36"/>
      <c r="L154" s="39"/>
      <c r="M154" s="218"/>
      <c r="N154" s="219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137</v>
      </c>
      <c r="AU154" s="17" t="s">
        <v>82</v>
      </c>
    </row>
    <row r="155" spans="1:65" s="13" customFormat="1" ht="10">
      <c r="B155" s="220"/>
      <c r="C155" s="221"/>
      <c r="D155" s="216" t="s">
        <v>139</v>
      </c>
      <c r="E155" s="222" t="s">
        <v>1</v>
      </c>
      <c r="F155" s="223" t="s">
        <v>498</v>
      </c>
      <c r="G155" s="221"/>
      <c r="H155" s="224">
        <v>774.60699999999997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139</v>
      </c>
      <c r="AU155" s="230" t="s">
        <v>82</v>
      </c>
      <c r="AV155" s="13" t="s">
        <v>82</v>
      </c>
      <c r="AW155" s="13" t="s">
        <v>29</v>
      </c>
      <c r="AX155" s="13" t="s">
        <v>72</v>
      </c>
      <c r="AY155" s="230" t="s">
        <v>129</v>
      </c>
    </row>
    <row r="156" spans="1:65" s="14" customFormat="1" ht="10">
      <c r="B156" s="231"/>
      <c r="C156" s="232"/>
      <c r="D156" s="216" t="s">
        <v>139</v>
      </c>
      <c r="E156" s="233" t="s">
        <v>1</v>
      </c>
      <c r="F156" s="234" t="s">
        <v>141</v>
      </c>
      <c r="G156" s="232"/>
      <c r="H156" s="235">
        <v>774.60699999999997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139</v>
      </c>
      <c r="AU156" s="241" t="s">
        <v>82</v>
      </c>
      <c r="AV156" s="14" t="s">
        <v>136</v>
      </c>
      <c r="AW156" s="14" t="s">
        <v>29</v>
      </c>
      <c r="AX156" s="14" t="s">
        <v>80</v>
      </c>
      <c r="AY156" s="241" t="s">
        <v>129</v>
      </c>
    </row>
    <row r="157" spans="1:65" s="2" customFormat="1" ht="16.5" customHeight="1">
      <c r="A157" s="34"/>
      <c r="B157" s="35"/>
      <c r="C157" s="203" t="s">
        <v>154</v>
      </c>
      <c r="D157" s="203" t="s">
        <v>131</v>
      </c>
      <c r="E157" s="204" t="s">
        <v>499</v>
      </c>
      <c r="F157" s="205" t="s">
        <v>500</v>
      </c>
      <c r="G157" s="206" t="s">
        <v>163</v>
      </c>
      <c r="H157" s="207">
        <v>430.33699999999999</v>
      </c>
      <c r="I157" s="208">
        <v>0</v>
      </c>
      <c r="J157" s="209">
        <f>ROUND(I157*H157,2)</f>
        <v>0</v>
      </c>
      <c r="K157" s="205" t="s">
        <v>425</v>
      </c>
      <c r="L157" s="39"/>
      <c r="M157" s="210" t="s">
        <v>1</v>
      </c>
      <c r="N157" s="211" t="s">
        <v>37</v>
      </c>
      <c r="O157" s="71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136</v>
      </c>
      <c r="AT157" s="214" t="s">
        <v>131</v>
      </c>
      <c r="AU157" s="214" t="s">
        <v>82</v>
      </c>
      <c r="AY157" s="17" t="s">
        <v>129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80</v>
      </c>
      <c r="BK157" s="215">
        <f>ROUND(I157*H157,2)</f>
        <v>0</v>
      </c>
      <c r="BL157" s="17" t="s">
        <v>136</v>
      </c>
      <c r="BM157" s="214" t="s">
        <v>185</v>
      </c>
    </row>
    <row r="158" spans="1:65" s="2" customFormat="1" ht="10">
      <c r="A158" s="34"/>
      <c r="B158" s="35"/>
      <c r="C158" s="36"/>
      <c r="D158" s="216" t="s">
        <v>137</v>
      </c>
      <c r="E158" s="36"/>
      <c r="F158" s="217" t="s">
        <v>500</v>
      </c>
      <c r="G158" s="36"/>
      <c r="H158" s="36"/>
      <c r="I158" s="115"/>
      <c r="J158" s="36"/>
      <c r="K158" s="36"/>
      <c r="L158" s="39"/>
      <c r="M158" s="218"/>
      <c r="N158" s="219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137</v>
      </c>
      <c r="AU158" s="17" t="s">
        <v>82</v>
      </c>
    </row>
    <row r="159" spans="1:65" s="13" customFormat="1" ht="10">
      <c r="B159" s="220"/>
      <c r="C159" s="221"/>
      <c r="D159" s="216" t="s">
        <v>139</v>
      </c>
      <c r="E159" s="222" t="s">
        <v>1</v>
      </c>
      <c r="F159" s="223" t="s">
        <v>501</v>
      </c>
      <c r="G159" s="221"/>
      <c r="H159" s="224">
        <v>430.33699999999999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139</v>
      </c>
      <c r="AU159" s="230" t="s">
        <v>82</v>
      </c>
      <c r="AV159" s="13" t="s">
        <v>82</v>
      </c>
      <c r="AW159" s="13" t="s">
        <v>29</v>
      </c>
      <c r="AX159" s="13" t="s">
        <v>72</v>
      </c>
      <c r="AY159" s="230" t="s">
        <v>129</v>
      </c>
    </row>
    <row r="160" spans="1:65" s="14" customFormat="1" ht="10">
      <c r="B160" s="231"/>
      <c r="C160" s="232"/>
      <c r="D160" s="216" t="s">
        <v>139</v>
      </c>
      <c r="E160" s="233" t="s">
        <v>1</v>
      </c>
      <c r="F160" s="234" t="s">
        <v>141</v>
      </c>
      <c r="G160" s="232"/>
      <c r="H160" s="235">
        <v>430.33699999999999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139</v>
      </c>
      <c r="AU160" s="241" t="s">
        <v>82</v>
      </c>
      <c r="AV160" s="14" t="s">
        <v>136</v>
      </c>
      <c r="AW160" s="14" t="s">
        <v>29</v>
      </c>
      <c r="AX160" s="14" t="s">
        <v>80</v>
      </c>
      <c r="AY160" s="241" t="s">
        <v>129</v>
      </c>
    </row>
    <row r="161" spans="1:65" s="2" customFormat="1" ht="21.75" customHeight="1">
      <c r="A161" s="34"/>
      <c r="B161" s="35"/>
      <c r="C161" s="203" t="s">
        <v>189</v>
      </c>
      <c r="D161" s="203" t="s">
        <v>131</v>
      </c>
      <c r="E161" s="204" t="s">
        <v>249</v>
      </c>
      <c r="F161" s="205" t="s">
        <v>250</v>
      </c>
      <c r="G161" s="206" t="s">
        <v>163</v>
      </c>
      <c r="H161" s="207">
        <v>225.37100000000001</v>
      </c>
      <c r="I161" s="208">
        <v>0</v>
      </c>
      <c r="J161" s="209">
        <f>ROUND(I161*H161,2)</f>
        <v>0</v>
      </c>
      <c r="K161" s="205" t="s">
        <v>425</v>
      </c>
      <c r="L161" s="39"/>
      <c r="M161" s="210" t="s">
        <v>1</v>
      </c>
      <c r="N161" s="211" t="s">
        <v>37</v>
      </c>
      <c r="O161" s="71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4" t="s">
        <v>136</v>
      </c>
      <c r="AT161" s="214" t="s">
        <v>131</v>
      </c>
      <c r="AU161" s="214" t="s">
        <v>82</v>
      </c>
      <c r="AY161" s="17" t="s">
        <v>129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7" t="s">
        <v>80</v>
      </c>
      <c r="BK161" s="215">
        <f>ROUND(I161*H161,2)</f>
        <v>0</v>
      </c>
      <c r="BL161" s="17" t="s">
        <v>136</v>
      </c>
      <c r="BM161" s="214" t="s">
        <v>192</v>
      </c>
    </row>
    <row r="162" spans="1:65" s="2" customFormat="1" ht="10">
      <c r="A162" s="34"/>
      <c r="B162" s="35"/>
      <c r="C162" s="36"/>
      <c r="D162" s="216" t="s">
        <v>137</v>
      </c>
      <c r="E162" s="36"/>
      <c r="F162" s="217" t="s">
        <v>250</v>
      </c>
      <c r="G162" s="36"/>
      <c r="H162" s="36"/>
      <c r="I162" s="115"/>
      <c r="J162" s="36"/>
      <c r="K162" s="36"/>
      <c r="L162" s="39"/>
      <c r="M162" s="218"/>
      <c r="N162" s="219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137</v>
      </c>
      <c r="AU162" s="17" t="s">
        <v>82</v>
      </c>
    </row>
    <row r="163" spans="1:65" s="13" customFormat="1" ht="10">
      <c r="B163" s="220"/>
      <c r="C163" s="221"/>
      <c r="D163" s="216" t="s">
        <v>139</v>
      </c>
      <c r="E163" s="222" t="s">
        <v>1</v>
      </c>
      <c r="F163" s="223" t="s">
        <v>502</v>
      </c>
      <c r="G163" s="221"/>
      <c r="H163" s="224">
        <v>116.03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139</v>
      </c>
      <c r="AU163" s="230" t="s">
        <v>82</v>
      </c>
      <c r="AV163" s="13" t="s">
        <v>82</v>
      </c>
      <c r="AW163" s="13" t="s">
        <v>29</v>
      </c>
      <c r="AX163" s="13" t="s">
        <v>72</v>
      </c>
      <c r="AY163" s="230" t="s">
        <v>129</v>
      </c>
    </row>
    <row r="164" spans="1:65" s="13" customFormat="1" ht="10">
      <c r="B164" s="220"/>
      <c r="C164" s="221"/>
      <c r="D164" s="216" t="s">
        <v>139</v>
      </c>
      <c r="E164" s="222" t="s">
        <v>1</v>
      </c>
      <c r="F164" s="223" t="s">
        <v>503</v>
      </c>
      <c r="G164" s="221"/>
      <c r="H164" s="224">
        <v>109.34099999999999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139</v>
      </c>
      <c r="AU164" s="230" t="s">
        <v>82</v>
      </c>
      <c r="AV164" s="13" t="s">
        <v>82</v>
      </c>
      <c r="AW164" s="13" t="s">
        <v>29</v>
      </c>
      <c r="AX164" s="13" t="s">
        <v>72</v>
      </c>
      <c r="AY164" s="230" t="s">
        <v>129</v>
      </c>
    </row>
    <row r="165" spans="1:65" s="14" customFormat="1" ht="10">
      <c r="B165" s="231"/>
      <c r="C165" s="232"/>
      <c r="D165" s="216" t="s">
        <v>139</v>
      </c>
      <c r="E165" s="233" t="s">
        <v>1</v>
      </c>
      <c r="F165" s="234" t="s">
        <v>141</v>
      </c>
      <c r="G165" s="232"/>
      <c r="H165" s="235">
        <v>225.37099999999998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AT165" s="241" t="s">
        <v>139</v>
      </c>
      <c r="AU165" s="241" t="s">
        <v>82</v>
      </c>
      <c r="AV165" s="14" t="s">
        <v>136</v>
      </c>
      <c r="AW165" s="14" t="s">
        <v>29</v>
      </c>
      <c r="AX165" s="14" t="s">
        <v>80</v>
      </c>
      <c r="AY165" s="241" t="s">
        <v>129</v>
      </c>
    </row>
    <row r="166" spans="1:65" s="2" customFormat="1" ht="16.5" customHeight="1">
      <c r="A166" s="34"/>
      <c r="B166" s="35"/>
      <c r="C166" s="253" t="s">
        <v>164</v>
      </c>
      <c r="D166" s="253" t="s">
        <v>258</v>
      </c>
      <c r="E166" s="254" t="s">
        <v>263</v>
      </c>
      <c r="F166" s="255" t="s">
        <v>264</v>
      </c>
      <c r="G166" s="256" t="s">
        <v>245</v>
      </c>
      <c r="H166" s="257">
        <v>405.66800000000001</v>
      </c>
      <c r="I166" s="258">
        <v>0</v>
      </c>
      <c r="J166" s="259">
        <f>ROUND(I166*H166,2)</f>
        <v>0</v>
      </c>
      <c r="K166" s="255" t="s">
        <v>425</v>
      </c>
      <c r="L166" s="260"/>
      <c r="M166" s="261" t="s">
        <v>1</v>
      </c>
      <c r="N166" s="262" t="s">
        <v>37</v>
      </c>
      <c r="O166" s="71"/>
      <c r="P166" s="212">
        <f>O166*H166</f>
        <v>0</v>
      </c>
      <c r="Q166" s="212">
        <v>1</v>
      </c>
      <c r="R166" s="212">
        <f>Q166*H166</f>
        <v>405.66800000000001</v>
      </c>
      <c r="S166" s="212">
        <v>0</v>
      </c>
      <c r="T166" s="21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4" t="s">
        <v>154</v>
      </c>
      <c r="AT166" s="214" t="s">
        <v>258</v>
      </c>
      <c r="AU166" s="214" t="s">
        <v>82</v>
      </c>
      <c r="AY166" s="17" t="s">
        <v>129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7" t="s">
        <v>80</v>
      </c>
      <c r="BK166" s="215">
        <f>ROUND(I166*H166,2)</f>
        <v>0</v>
      </c>
      <c r="BL166" s="17" t="s">
        <v>136</v>
      </c>
      <c r="BM166" s="214" t="s">
        <v>197</v>
      </c>
    </row>
    <row r="167" spans="1:65" s="2" customFormat="1" ht="10">
      <c r="A167" s="34"/>
      <c r="B167" s="35"/>
      <c r="C167" s="36"/>
      <c r="D167" s="216" t="s">
        <v>137</v>
      </c>
      <c r="E167" s="36"/>
      <c r="F167" s="217" t="s">
        <v>264</v>
      </c>
      <c r="G167" s="36"/>
      <c r="H167" s="36"/>
      <c r="I167" s="115"/>
      <c r="J167" s="36"/>
      <c r="K167" s="36"/>
      <c r="L167" s="39"/>
      <c r="M167" s="218"/>
      <c r="N167" s="219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137</v>
      </c>
      <c r="AU167" s="17" t="s">
        <v>82</v>
      </c>
    </row>
    <row r="168" spans="1:65" s="13" customFormat="1" ht="10">
      <c r="B168" s="220"/>
      <c r="C168" s="221"/>
      <c r="D168" s="216" t="s">
        <v>139</v>
      </c>
      <c r="E168" s="222" t="s">
        <v>1</v>
      </c>
      <c r="F168" s="223" t="s">
        <v>504</v>
      </c>
      <c r="G168" s="221"/>
      <c r="H168" s="224">
        <v>405.66800000000001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139</v>
      </c>
      <c r="AU168" s="230" t="s">
        <v>82</v>
      </c>
      <c r="AV168" s="13" t="s">
        <v>82</v>
      </c>
      <c r="AW168" s="13" t="s">
        <v>29</v>
      </c>
      <c r="AX168" s="13" t="s">
        <v>72</v>
      </c>
      <c r="AY168" s="230" t="s">
        <v>129</v>
      </c>
    </row>
    <row r="169" spans="1:65" s="14" customFormat="1" ht="10">
      <c r="B169" s="231"/>
      <c r="C169" s="232"/>
      <c r="D169" s="216" t="s">
        <v>139</v>
      </c>
      <c r="E169" s="233" t="s">
        <v>1</v>
      </c>
      <c r="F169" s="234" t="s">
        <v>141</v>
      </c>
      <c r="G169" s="232"/>
      <c r="H169" s="235">
        <v>405.66800000000001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AT169" s="241" t="s">
        <v>139</v>
      </c>
      <c r="AU169" s="241" t="s">
        <v>82</v>
      </c>
      <c r="AV169" s="14" t="s">
        <v>136</v>
      </c>
      <c r="AW169" s="14" t="s">
        <v>29</v>
      </c>
      <c r="AX169" s="14" t="s">
        <v>80</v>
      </c>
      <c r="AY169" s="241" t="s">
        <v>129</v>
      </c>
    </row>
    <row r="170" spans="1:65" s="2" customFormat="1" ht="21.75" customHeight="1">
      <c r="A170" s="34"/>
      <c r="B170" s="35"/>
      <c r="C170" s="203" t="s">
        <v>204</v>
      </c>
      <c r="D170" s="203" t="s">
        <v>131</v>
      </c>
      <c r="E170" s="204" t="s">
        <v>505</v>
      </c>
      <c r="F170" s="205" t="s">
        <v>506</v>
      </c>
      <c r="G170" s="206" t="s">
        <v>163</v>
      </c>
      <c r="H170" s="207">
        <v>122.63</v>
      </c>
      <c r="I170" s="208">
        <v>0</v>
      </c>
      <c r="J170" s="209">
        <f>ROUND(I170*H170,2)</f>
        <v>0</v>
      </c>
      <c r="K170" s="205" t="s">
        <v>425</v>
      </c>
      <c r="L170" s="39"/>
      <c r="M170" s="210" t="s">
        <v>1</v>
      </c>
      <c r="N170" s="211" t="s">
        <v>37</v>
      </c>
      <c r="O170" s="71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4" t="s">
        <v>136</v>
      </c>
      <c r="AT170" s="214" t="s">
        <v>131</v>
      </c>
      <c r="AU170" s="214" t="s">
        <v>82</v>
      </c>
      <c r="AY170" s="17" t="s">
        <v>129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7" t="s">
        <v>80</v>
      </c>
      <c r="BK170" s="215">
        <f>ROUND(I170*H170,2)</f>
        <v>0</v>
      </c>
      <c r="BL170" s="17" t="s">
        <v>136</v>
      </c>
      <c r="BM170" s="214" t="s">
        <v>207</v>
      </c>
    </row>
    <row r="171" spans="1:65" s="2" customFormat="1" ht="10">
      <c r="A171" s="34"/>
      <c r="B171" s="35"/>
      <c r="C171" s="36"/>
      <c r="D171" s="216" t="s">
        <v>137</v>
      </c>
      <c r="E171" s="36"/>
      <c r="F171" s="217" t="s">
        <v>506</v>
      </c>
      <c r="G171" s="36"/>
      <c r="H171" s="36"/>
      <c r="I171" s="115"/>
      <c r="J171" s="36"/>
      <c r="K171" s="36"/>
      <c r="L171" s="39"/>
      <c r="M171" s="218"/>
      <c r="N171" s="219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137</v>
      </c>
      <c r="AU171" s="17" t="s">
        <v>82</v>
      </c>
    </row>
    <row r="172" spans="1:65" s="13" customFormat="1" ht="10">
      <c r="B172" s="220"/>
      <c r="C172" s="221"/>
      <c r="D172" s="216" t="s">
        <v>139</v>
      </c>
      <c r="E172" s="222" t="s">
        <v>1</v>
      </c>
      <c r="F172" s="223" t="s">
        <v>507</v>
      </c>
      <c r="G172" s="221"/>
      <c r="H172" s="224">
        <v>68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139</v>
      </c>
      <c r="AU172" s="230" t="s">
        <v>82</v>
      </c>
      <c r="AV172" s="13" t="s">
        <v>82</v>
      </c>
      <c r="AW172" s="13" t="s">
        <v>29</v>
      </c>
      <c r="AX172" s="13" t="s">
        <v>72</v>
      </c>
      <c r="AY172" s="230" t="s">
        <v>129</v>
      </c>
    </row>
    <row r="173" spans="1:65" s="13" customFormat="1" ht="10">
      <c r="B173" s="220"/>
      <c r="C173" s="221"/>
      <c r="D173" s="216" t="s">
        <v>139</v>
      </c>
      <c r="E173" s="222" t="s">
        <v>1</v>
      </c>
      <c r="F173" s="223" t="s">
        <v>508</v>
      </c>
      <c r="G173" s="221"/>
      <c r="H173" s="224">
        <v>45.58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139</v>
      </c>
      <c r="AU173" s="230" t="s">
        <v>82</v>
      </c>
      <c r="AV173" s="13" t="s">
        <v>82</v>
      </c>
      <c r="AW173" s="13" t="s">
        <v>29</v>
      </c>
      <c r="AX173" s="13" t="s">
        <v>72</v>
      </c>
      <c r="AY173" s="230" t="s">
        <v>129</v>
      </c>
    </row>
    <row r="174" spans="1:65" s="13" customFormat="1" ht="10">
      <c r="B174" s="220"/>
      <c r="C174" s="221"/>
      <c r="D174" s="216" t="s">
        <v>139</v>
      </c>
      <c r="E174" s="222" t="s">
        <v>1</v>
      </c>
      <c r="F174" s="223" t="s">
        <v>509</v>
      </c>
      <c r="G174" s="221"/>
      <c r="H174" s="224">
        <v>6.6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139</v>
      </c>
      <c r="AU174" s="230" t="s">
        <v>82</v>
      </c>
      <c r="AV174" s="13" t="s">
        <v>82</v>
      </c>
      <c r="AW174" s="13" t="s">
        <v>29</v>
      </c>
      <c r="AX174" s="13" t="s">
        <v>72</v>
      </c>
      <c r="AY174" s="230" t="s">
        <v>129</v>
      </c>
    </row>
    <row r="175" spans="1:65" s="13" customFormat="1" ht="10">
      <c r="B175" s="220"/>
      <c r="C175" s="221"/>
      <c r="D175" s="216" t="s">
        <v>139</v>
      </c>
      <c r="E175" s="222" t="s">
        <v>1</v>
      </c>
      <c r="F175" s="223" t="s">
        <v>510</v>
      </c>
      <c r="G175" s="221"/>
      <c r="H175" s="224">
        <v>2.4500000000000002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139</v>
      </c>
      <c r="AU175" s="230" t="s">
        <v>82</v>
      </c>
      <c r="AV175" s="13" t="s">
        <v>82</v>
      </c>
      <c r="AW175" s="13" t="s">
        <v>29</v>
      </c>
      <c r="AX175" s="13" t="s">
        <v>72</v>
      </c>
      <c r="AY175" s="230" t="s">
        <v>129</v>
      </c>
    </row>
    <row r="176" spans="1:65" s="14" customFormat="1" ht="10">
      <c r="B176" s="231"/>
      <c r="C176" s="232"/>
      <c r="D176" s="216" t="s">
        <v>139</v>
      </c>
      <c r="E176" s="233" t="s">
        <v>1</v>
      </c>
      <c r="F176" s="234" t="s">
        <v>141</v>
      </c>
      <c r="G176" s="232"/>
      <c r="H176" s="235">
        <v>122.63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139</v>
      </c>
      <c r="AU176" s="241" t="s">
        <v>82</v>
      </c>
      <c r="AV176" s="14" t="s">
        <v>136</v>
      </c>
      <c r="AW176" s="14" t="s">
        <v>29</v>
      </c>
      <c r="AX176" s="14" t="s">
        <v>80</v>
      </c>
      <c r="AY176" s="241" t="s">
        <v>129</v>
      </c>
    </row>
    <row r="177" spans="1:65" s="2" customFormat="1" ht="16.5" customHeight="1">
      <c r="A177" s="34"/>
      <c r="B177" s="35"/>
      <c r="C177" s="253" t="s">
        <v>173</v>
      </c>
      <c r="D177" s="253" t="s">
        <v>258</v>
      </c>
      <c r="E177" s="254" t="s">
        <v>511</v>
      </c>
      <c r="F177" s="255" t="s">
        <v>512</v>
      </c>
      <c r="G177" s="256" t="s">
        <v>245</v>
      </c>
      <c r="H177" s="257">
        <v>204.792</v>
      </c>
      <c r="I177" s="258">
        <v>0</v>
      </c>
      <c r="J177" s="259">
        <f>ROUND(I177*H177,2)</f>
        <v>0</v>
      </c>
      <c r="K177" s="255" t="s">
        <v>513</v>
      </c>
      <c r="L177" s="260"/>
      <c r="M177" s="261" t="s">
        <v>1</v>
      </c>
      <c r="N177" s="262" t="s">
        <v>37</v>
      </c>
      <c r="O177" s="71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4" t="s">
        <v>154</v>
      </c>
      <c r="AT177" s="214" t="s">
        <v>258</v>
      </c>
      <c r="AU177" s="214" t="s">
        <v>82</v>
      </c>
      <c r="AY177" s="17" t="s">
        <v>129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7" t="s">
        <v>80</v>
      </c>
      <c r="BK177" s="215">
        <f>ROUND(I177*H177,2)</f>
        <v>0</v>
      </c>
      <c r="BL177" s="17" t="s">
        <v>136</v>
      </c>
      <c r="BM177" s="214" t="s">
        <v>212</v>
      </c>
    </row>
    <row r="178" spans="1:65" s="2" customFormat="1" ht="10">
      <c r="A178" s="34"/>
      <c r="B178" s="35"/>
      <c r="C178" s="36"/>
      <c r="D178" s="216" t="s">
        <v>137</v>
      </c>
      <c r="E178" s="36"/>
      <c r="F178" s="217" t="s">
        <v>512</v>
      </c>
      <c r="G178" s="36"/>
      <c r="H178" s="36"/>
      <c r="I178" s="115"/>
      <c r="J178" s="36"/>
      <c r="K178" s="36"/>
      <c r="L178" s="39"/>
      <c r="M178" s="218"/>
      <c r="N178" s="219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137</v>
      </c>
      <c r="AU178" s="17" t="s">
        <v>82</v>
      </c>
    </row>
    <row r="179" spans="1:65" s="13" customFormat="1" ht="10">
      <c r="B179" s="220"/>
      <c r="C179" s="221"/>
      <c r="D179" s="216" t="s">
        <v>139</v>
      </c>
      <c r="E179" s="222" t="s">
        <v>1</v>
      </c>
      <c r="F179" s="223" t="s">
        <v>514</v>
      </c>
      <c r="G179" s="221"/>
      <c r="H179" s="224">
        <v>204.792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139</v>
      </c>
      <c r="AU179" s="230" t="s">
        <v>82</v>
      </c>
      <c r="AV179" s="13" t="s">
        <v>82</v>
      </c>
      <c r="AW179" s="13" t="s">
        <v>29</v>
      </c>
      <c r="AX179" s="13" t="s">
        <v>72</v>
      </c>
      <c r="AY179" s="230" t="s">
        <v>129</v>
      </c>
    </row>
    <row r="180" spans="1:65" s="14" customFormat="1" ht="10">
      <c r="B180" s="231"/>
      <c r="C180" s="232"/>
      <c r="D180" s="216" t="s">
        <v>139</v>
      </c>
      <c r="E180" s="233" t="s">
        <v>1</v>
      </c>
      <c r="F180" s="234" t="s">
        <v>141</v>
      </c>
      <c r="G180" s="232"/>
      <c r="H180" s="235">
        <v>204.792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139</v>
      </c>
      <c r="AU180" s="241" t="s">
        <v>82</v>
      </c>
      <c r="AV180" s="14" t="s">
        <v>136</v>
      </c>
      <c r="AW180" s="14" t="s">
        <v>29</v>
      </c>
      <c r="AX180" s="14" t="s">
        <v>80</v>
      </c>
      <c r="AY180" s="241" t="s">
        <v>129</v>
      </c>
    </row>
    <row r="181" spans="1:65" s="12" customFormat="1" ht="22.75" customHeight="1">
      <c r="B181" s="187"/>
      <c r="C181" s="188"/>
      <c r="D181" s="189" t="s">
        <v>71</v>
      </c>
      <c r="E181" s="201" t="s">
        <v>136</v>
      </c>
      <c r="F181" s="201" t="s">
        <v>319</v>
      </c>
      <c r="G181" s="188"/>
      <c r="H181" s="188"/>
      <c r="I181" s="191"/>
      <c r="J181" s="202">
        <f>BK181</f>
        <v>0</v>
      </c>
      <c r="K181" s="188"/>
      <c r="L181" s="193"/>
      <c r="M181" s="194"/>
      <c r="N181" s="195"/>
      <c r="O181" s="195"/>
      <c r="P181" s="196">
        <f>SUM(P182:P213)</f>
        <v>0</v>
      </c>
      <c r="Q181" s="195"/>
      <c r="R181" s="196">
        <f>SUM(R182:R213)</f>
        <v>76.282221399999997</v>
      </c>
      <c r="S181" s="195"/>
      <c r="T181" s="197">
        <f>SUM(T182:T213)</f>
        <v>0</v>
      </c>
      <c r="AR181" s="198" t="s">
        <v>80</v>
      </c>
      <c r="AT181" s="199" t="s">
        <v>71</v>
      </c>
      <c r="AU181" s="199" t="s">
        <v>80</v>
      </c>
      <c r="AY181" s="198" t="s">
        <v>129</v>
      </c>
      <c r="BK181" s="200">
        <f>SUM(BK182:BK213)</f>
        <v>0</v>
      </c>
    </row>
    <row r="182" spans="1:65" s="2" customFormat="1" ht="16.5" customHeight="1">
      <c r="A182" s="34"/>
      <c r="B182" s="35"/>
      <c r="C182" s="203" t="s">
        <v>215</v>
      </c>
      <c r="D182" s="203" t="s">
        <v>131</v>
      </c>
      <c r="E182" s="204" t="s">
        <v>515</v>
      </c>
      <c r="F182" s="205" t="s">
        <v>516</v>
      </c>
      <c r="G182" s="206" t="s">
        <v>163</v>
      </c>
      <c r="H182" s="207">
        <v>5.9</v>
      </c>
      <c r="I182" s="208">
        <v>0</v>
      </c>
      <c r="J182" s="209">
        <f>ROUND(I182*H182,2)</f>
        <v>0</v>
      </c>
      <c r="K182" s="205" t="s">
        <v>425</v>
      </c>
      <c r="L182" s="39"/>
      <c r="M182" s="210" t="s">
        <v>1</v>
      </c>
      <c r="N182" s="211" t="s">
        <v>37</v>
      </c>
      <c r="O182" s="71"/>
      <c r="P182" s="212">
        <f>O182*H182</f>
        <v>0</v>
      </c>
      <c r="Q182" s="212">
        <v>1.7034</v>
      </c>
      <c r="R182" s="212">
        <f>Q182*H182</f>
        <v>10.05006</v>
      </c>
      <c r="S182" s="212">
        <v>0</v>
      </c>
      <c r="T182" s="21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4" t="s">
        <v>136</v>
      </c>
      <c r="AT182" s="214" t="s">
        <v>131</v>
      </c>
      <c r="AU182" s="214" t="s">
        <v>82</v>
      </c>
      <c r="AY182" s="17" t="s">
        <v>129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7" t="s">
        <v>80</v>
      </c>
      <c r="BK182" s="215">
        <f>ROUND(I182*H182,2)</f>
        <v>0</v>
      </c>
      <c r="BL182" s="17" t="s">
        <v>136</v>
      </c>
      <c r="BM182" s="214" t="s">
        <v>218</v>
      </c>
    </row>
    <row r="183" spans="1:65" s="2" customFormat="1" ht="10">
      <c r="A183" s="34"/>
      <c r="B183" s="35"/>
      <c r="C183" s="36"/>
      <c r="D183" s="216" t="s">
        <v>137</v>
      </c>
      <c r="E183" s="36"/>
      <c r="F183" s="217" t="s">
        <v>516</v>
      </c>
      <c r="G183" s="36"/>
      <c r="H183" s="36"/>
      <c r="I183" s="115"/>
      <c r="J183" s="36"/>
      <c r="K183" s="36"/>
      <c r="L183" s="39"/>
      <c r="M183" s="218"/>
      <c r="N183" s="219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137</v>
      </c>
      <c r="AU183" s="17" t="s">
        <v>82</v>
      </c>
    </row>
    <row r="184" spans="1:65" s="13" customFormat="1" ht="10">
      <c r="B184" s="220"/>
      <c r="C184" s="221"/>
      <c r="D184" s="216" t="s">
        <v>139</v>
      </c>
      <c r="E184" s="222" t="s">
        <v>1</v>
      </c>
      <c r="F184" s="223" t="s">
        <v>517</v>
      </c>
      <c r="G184" s="221"/>
      <c r="H184" s="224">
        <v>2.8620000000000001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139</v>
      </c>
      <c r="AU184" s="230" t="s">
        <v>82</v>
      </c>
      <c r="AV184" s="13" t="s">
        <v>82</v>
      </c>
      <c r="AW184" s="13" t="s">
        <v>29</v>
      </c>
      <c r="AX184" s="13" t="s">
        <v>72</v>
      </c>
      <c r="AY184" s="230" t="s">
        <v>129</v>
      </c>
    </row>
    <row r="185" spans="1:65" s="13" customFormat="1" ht="10">
      <c r="B185" s="220"/>
      <c r="C185" s="221"/>
      <c r="D185" s="216" t="s">
        <v>139</v>
      </c>
      <c r="E185" s="222" t="s">
        <v>1</v>
      </c>
      <c r="F185" s="223" t="s">
        <v>518</v>
      </c>
      <c r="G185" s="221"/>
      <c r="H185" s="224">
        <v>3.0379999999999998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139</v>
      </c>
      <c r="AU185" s="230" t="s">
        <v>82</v>
      </c>
      <c r="AV185" s="13" t="s">
        <v>82</v>
      </c>
      <c r="AW185" s="13" t="s">
        <v>29</v>
      </c>
      <c r="AX185" s="13" t="s">
        <v>72</v>
      </c>
      <c r="AY185" s="230" t="s">
        <v>129</v>
      </c>
    </row>
    <row r="186" spans="1:65" s="14" customFormat="1" ht="10">
      <c r="B186" s="231"/>
      <c r="C186" s="232"/>
      <c r="D186" s="216" t="s">
        <v>139</v>
      </c>
      <c r="E186" s="233" t="s">
        <v>1</v>
      </c>
      <c r="F186" s="234" t="s">
        <v>141</v>
      </c>
      <c r="G186" s="232"/>
      <c r="H186" s="235">
        <v>5.9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139</v>
      </c>
      <c r="AU186" s="241" t="s">
        <v>82</v>
      </c>
      <c r="AV186" s="14" t="s">
        <v>136</v>
      </c>
      <c r="AW186" s="14" t="s">
        <v>29</v>
      </c>
      <c r="AX186" s="14" t="s">
        <v>80</v>
      </c>
      <c r="AY186" s="241" t="s">
        <v>129</v>
      </c>
    </row>
    <row r="187" spans="1:65" s="2" customFormat="1" ht="16.5" customHeight="1">
      <c r="A187" s="34"/>
      <c r="B187" s="35"/>
      <c r="C187" s="203" t="s">
        <v>179</v>
      </c>
      <c r="D187" s="203" t="s">
        <v>131</v>
      </c>
      <c r="E187" s="204" t="s">
        <v>519</v>
      </c>
      <c r="F187" s="205" t="s">
        <v>520</v>
      </c>
      <c r="G187" s="206" t="s">
        <v>163</v>
      </c>
      <c r="H187" s="207">
        <v>26.22</v>
      </c>
      <c r="I187" s="208">
        <v>0</v>
      </c>
      <c r="J187" s="209">
        <f>ROUND(I187*H187,2)</f>
        <v>0</v>
      </c>
      <c r="K187" s="205" t="s">
        <v>425</v>
      </c>
      <c r="L187" s="39"/>
      <c r="M187" s="210" t="s">
        <v>1</v>
      </c>
      <c r="N187" s="211" t="s">
        <v>37</v>
      </c>
      <c r="O187" s="71"/>
      <c r="P187" s="212">
        <f>O187*H187</f>
        <v>0</v>
      </c>
      <c r="Q187" s="212">
        <v>1.8907700000000001</v>
      </c>
      <c r="R187" s="212">
        <f>Q187*H187</f>
        <v>49.575989399999997</v>
      </c>
      <c r="S187" s="212">
        <v>0</v>
      </c>
      <c r="T187" s="21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4" t="s">
        <v>136</v>
      </c>
      <c r="AT187" s="214" t="s">
        <v>131</v>
      </c>
      <c r="AU187" s="214" t="s">
        <v>82</v>
      </c>
      <c r="AY187" s="17" t="s">
        <v>129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7" t="s">
        <v>80</v>
      </c>
      <c r="BK187" s="215">
        <f>ROUND(I187*H187,2)</f>
        <v>0</v>
      </c>
      <c r="BL187" s="17" t="s">
        <v>136</v>
      </c>
      <c r="BM187" s="214" t="s">
        <v>222</v>
      </c>
    </row>
    <row r="188" spans="1:65" s="2" customFormat="1" ht="10">
      <c r="A188" s="34"/>
      <c r="B188" s="35"/>
      <c r="C188" s="36"/>
      <c r="D188" s="216" t="s">
        <v>137</v>
      </c>
      <c r="E188" s="36"/>
      <c r="F188" s="217" t="s">
        <v>520</v>
      </c>
      <c r="G188" s="36"/>
      <c r="H188" s="36"/>
      <c r="I188" s="115"/>
      <c r="J188" s="36"/>
      <c r="K188" s="36"/>
      <c r="L188" s="39"/>
      <c r="M188" s="218"/>
      <c r="N188" s="219"/>
      <c r="O188" s="71"/>
      <c r="P188" s="71"/>
      <c r="Q188" s="71"/>
      <c r="R188" s="71"/>
      <c r="S188" s="71"/>
      <c r="T188" s="72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137</v>
      </c>
      <c r="AU188" s="17" t="s">
        <v>82</v>
      </c>
    </row>
    <row r="189" spans="1:65" s="13" customFormat="1" ht="10">
      <c r="B189" s="220"/>
      <c r="C189" s="221"/>
      <c r="D189" s="216" t="s">
        <v>139</v>
      </c>
      <c r="E189" s="222" t="s">
        <v>1</v>
      </c>
      <c r="F189" s="223" t="s">
        <v>521</v>
      </c>
      <c r="G189" s="221"/>
      <c r="H189" s="224">
        <v>13.6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139</v>
      </c>
      <c r="AU189" s="230" t="s">
        <v>82</v>
      </c>
      <c r="AV189" s="13" t="s">
        <v>82</v>
      </c>
      <c r="AW189" s="13" t="s">
        <v>29</v>
      </c>
      <c r="AX189" s="13" t="s">
        <v>72</v>
      </c>
      <c r="AY189" s="230" t="s">
        <v>129</v>
      </c>
    </row>
    <row r="190" spans="1:65" s="13" customFormat="1" ht="10">
      <c r="B190" s="220"/>
      <c r="C190" s="221"/>
      <c r="D190" s="216" t="s">
        <v>139</v>
      </c>
      <c r="E190" s="222" t="s">
        <v>1</v>
      </c>
      <c r="F190" s="223" t="s">
        <v>522</v>
      </c>
      <c r="G190" s="221"/>
      <c r="H190" s="224">
        <v>10.6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139</v>
      </c>
      <c r="AU190" s="230" t="s">
        <v>82</v>
      </c>
      <c r="AV190" s="13" t="s">
        <v>82</v>
      </c>
      <c r="AW190" s="13" t="s">
        <v>29</v>
      </c>
      <c r="AX190" s="13" t="s">
        <v>72</v>
      </c>
      <c r="AY190" s="230" t="s">
        <v>129</v>
      </c>
    </row>
    <row r="191" spans="1:65" s="13" customFormat="1" ht="10">
      <c r="B191" s="220"/>
      <c r="C191" s="221"/>
      <c r="D191" s="216" t="s">
        <v>139</v>
      </c>
      <c r="E191" s="222" t="s">
        <v>1</v>
      </c>
      <c r="F191" s="223" t="s">
        <v>523</v>
      </c>
      <c r="G191" s="221"/>
      <c r="H191" s="224">
        <v>1.32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139</v>
      </c>
      <c r="AU191" s="230" t="s">
        <v>82</v>
      </c>
      <c r="AV191" s="13" t="s">
        <v>82</v>
      </c>
      <c r="AW191" s="13" t="s">
        <v>29</v>
      </c>
      <c r="AX191" s="13" t="s">
        <v>72</v>
      </c>
      <c r="AY191" s="230" t="s">
        <v>129</v>
      </c>
    </row>
    <row r="192" spans="1:65" s="13" customFormat="1" ht="10">
      <c r="B192" s="220"/>
      <c r="C192" s="221"/>
      <c r="D192" s="216" t="s">
        <v>139</v>
      </c>
      <c r="E192" s="222" t="s">
        <v>1</v>
      </c>
      <c r="F192" s="223" t="s">
        <v>524</v>
      </c>
      <c r="G192" s="221"/>
      <c r="H192" s="224">
        <v>0.7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139</v>
      </c>
      <c r="AU192" s="230" t="s">
        <v>82</v>
      </c>
      <c r="AV192" s="13" t="s">
        <v>82</v>
      </c>
      <c r="AW192" s="13" t="s">
        <v>29</v>
      </c>
      <c r="AX192" s="13" t="s">
        <v>72</v>
      </c>
      <c r="AY192" s="230" t="s">
        <v>129</v>
      </c>
    </row>
    <row r="193" spans="1:65" s="14" customFormat="1" ht="10">
      <c r="B193" s="231"/>
      <c r="C193" s="232"/>
      <c r="D193" s="216" t="s">
        <v>139</v>
      </c>
      <c r="E193" s="233" t="s">
        <v>1</v>
      </c>
      <c r="F193" s="234" t="s">
        <v>141</v>
      </c>
      <c r="G193" s="232"/>
      <c r="H193" s="235">
        <v>26.22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139</v>
      </c>
      <c r="AU193" s="241" t="s">
        <v>82</v>
      </c>
      <c r="AV193" s="14" t="s">
        <v>136</v>
      </c>
      <c r="AW193" s="14" t="s">
        <v>29</v>
      </c>
      <c r="AX193" s="14" t="s">
        <v>80</v>
      </c>
      <c r="AY193" s="241" t="s">
        <v>129</v>
      </c>
    </row>
    <row r="194" spans="1:65" s="2" customFormat="1" ht="21.75" customHeight="1">
      <c r="A194" s="34"/>
      <c r="B194" s="35"/>
      <c r="C194" s="203" t="s">
        <v>8</v>
      </c>
      <c r="D194" s="203" t="s">
        <v>131</v>
      </c>
      <c r="E194" s="204" t="s">
        <v>525</v>
      </c>
      <c r="F194" s="205" t="s">
        <v>526</v>
      </c>
      <c r="G194" s="206" t="s">
        <v>163</v>
      </c>
      <c r="H194" s="207">
        <v>2.0249999999999999</v>
      </c>
      <c r="I194" s="208">
        <v>0</v>
      </c>
      <c r="J194" s="209">
        <f>ROUND(I194*H194,2)</f>
        <v>0</v>
      </c>
      <c r="K194" s="205" t="s">
        <v>425</v>
      </c>
      <c r="L194" s="39"/>
      <c r="M194" s="210" t="s">
        <v>1</v>
      </c>
      <c r="N194" s="211" t="s">
        <v>37</v>
      </c>
      <c r="O194" s="71"/>
      <c r="P194" s="212">
        <f>O194*H194</f>
        <v>0</v>
      </c>
      <c r="Q194" s="212">
        <v>2.234</v>
      </c>
      <c r="R194" s="212">
        <f>Q194*H194</f>
        <v>4.5238499999999995</v>
      </c>
      <c r="S194" s="212">
        <v>0</v>
      </c>
      <c r="T194" s="21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4" t="s">
        <v>136</v>
      </c>
      <c r="AT194" s="214" t="s">
        <v>131</v>
      </c>
      <c r="AU194" s="214" t="s">
        <v>82</v>
      </c>
      <c r="AY194" s="17" t="s">
        <v>129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7" t="s">
        <v>80</v>
      </c>
      <c r="BK194" s="215">
        <f>ROUND(I194*H194,2)</f>
        <v>0</v>
      </c>
      <c r="BL194" s="17" t="s">
        <v>136</v>
      </c>
      <c r="BM194" s="214" t="s">
        <v>226</v>
      </c>
    </row>
    <row r="195" spans="1:65" s="2" customFormat="1" ht="10">
      <c r="A195" s="34"/>
      <c r="B195" s="35"/>
      <c r="C195" s="36"/>
      <c r="D195" s="216" t="s">
        <v>137</v>
      </c>
      <c r="E195" s="36"/>
      <c r="F195" s="217" t="s">
        <v>526</v>
      </c>
      <c r="G195" s="36"/>
      <c r="H195" s="36"/>
      <c r="I195" s="115"/>
      <c r="J195" s="36"/>
      <c r="K195" s="36"/>
      <c r="L195" s="39"/>
      <c r="M195" s="218"/>
      <c r="N195" s="219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137</v>
      </c>
      <c r="AU195" s="17" t="s">
        <v>82</v>
      </c>
    </row>
    <row r="196" spans="1:65" s="13" customFormat="1" ht="10">
      <c r="B196" s="220"/>
      <c r="C196" s="221"/>
      <c r="D196" s="216" t="s">
        <v>139</v>
      </c>
      <c r="E196" s="222" t="s">
        <v>1</v>
      </c>
      <c r="F196" s="223" t="s">
        <v>527</v>
      </c>
      <c r="G196" s="221"/>
      <c r="H196" s="224">
        <v>2.0249999999999999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139</v>
      </c>
      <c r="AU196" s="230" t="s">
        <v>82</v>
      </c>
      <c r="AV196" s="13" t="s">
        <v>82</v>
      </c>
      <c r="AW196" s="13" t="s">
        <v>29</v>
      </c>
      <c r="AX196" s="13" t="s">
        <v>72</v>
      </c>
      <c r="AY196" s="230" t="s">
        <v>129</v>
      </c>
    </row>
    <row r="197" spans="1:65" s="14" customFormat="1" ht="10">
      <c r="B197" s="231"/>
      <c r="C197" s="232"/>
      <c r="D197" s="216" t="s">
        <v>139</v>
      </c>
      <c r="E197" s="233" t="s">
        <v>1</v>
      </c>
      <c r="F197" s="234" t="s">
        <v>141</v>
      </c>
      <c r="G197" s="232"/>
      <c r="H197" s="235">
        <v>2.0249999999999999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139</v>
      </c>
      <c r="AU197" s="241" t="s">
        <v>82</v>
      </c>
      <c r="AV197" s="14" t="s">
        <v>136</v>
      </c>
      <c r="AW197" s="14" t="s">
        <v>29</v>
      </c>
      <c r="AX197" s="14" t="s">
        <v>80</v>
      </c>
      <c r="AY197" s="241" t="s">
        <v>129</v>
      </c>
    </row>
    <row r="198" spans="1:65" s="2" customFormat="1" ht="21.75" customHeight="1">
      <c r="A198" s="34"/>
      <c r="B198" s="35"/>
      <c r="C198" s="203" t="s">
        <v>185</v>
      </c>
      <c r="D198" s="203" t="s">
        <v>131</v>
      </c>
      <c r="E198" s="204" t="s">
        <v>528</v>
      </c>
      <c r="F198" s="205" t="s">
        <v>529</v>
      </c>
      <c r="G198" s="206" t="s">
        <v>163</v>
      </c>
      <c r="H198" s="207">
        <v>4.2930000000000001</v>
      </c>
      <c r="I198" s="208">
        <v>0</v>
      </c>
      <c r="J198" s="209">
        <f>ROUND(I198*H198,2)</f>
        <v>0</v>
      </c>
      <c r="K198" s="205" t="s">
        <v>425</v>
      </c>
      <c r="L198" s="39"/>
      <c r="M198" s="210" t="s">
        <v>1</v>
      </c>
      <c r="N198" s="211" t="s">
        <v>37</v>
      </c>
      <c r="O198" s="71"/>
      <c r="P198" s="212">
        <f>O198*H198</f>
        <v>0</v>
      </c>
      <c r="Q198" s="212">
        <v>2.234</v>
      </c>
      <c r="R198" s="212">
        <f>Q198*H198</f>
        <v>9.5905620000000003</v>
      </c>
      <c r="S198" s="212">
        <v>0</v>
      </c>
      <c r="T198" s="21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4" t="s">
        <v>136</v>
      </c>
      <c r="AT198" s="214" t="s">
        <v>131</v>
      </c>
      <c r="AU198" s="214" t="s">
        <v>82</v>
      </c>
      <c r="AY198" s="17" t="s">
        <v>129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80</v>
      </c>
      <c r="BK198" s="215">
        <f>ROUND(I198*H198,2)</f>
        <v>0</v>
      </c>
      <c r="BL198" s="17" t="s">
        <v>136</v>
      </c>
      <c r="BM198" s="214" t="s">
        <v>230</v>
      </c>
    </row>
    <row r="199" spans="1:65" s="2" customFormat="1" ht="10">
      <c r="A199" s="34"/>
      <c r="B199" s="35"/>
      <c r="C199" s="36"/>
      <c r="D199" s="216" t="s">
        <v>137</v>
      </c>
      <c r="E199" s="36"/>
      <c r="F199" s="217" t="s">
        <v>529</v>
      </c>
      <c r="G199" s="36"/>
      <c r="H199" s="36"/>
      <c r="I199" s="115"/>
      <c r="J199" s="36"/>
      <c r="K199" s="36"/>
      <c r="L199" s="39"/>
      <c r="M199" s="218"/>
      <c r="N199" s="219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137</v>
      </c>
      <c r="AU199" s="17" t="s">
        <v>82</v>
      </c>
    </row>
    <row r="200" spans="1:65" s="13" customFormat="1" ht="10">
      <c r="B200" s="220"/>
      <c r="C200" s="221"/>
      <c r="D200" s="216" t="s">
        <v>139</v>
      </c>
      <c r="E200" s="222" t="s">
        <v>1</v>
      </c>
      <c r="F200" s="223" t="s">
        <v>530</v>
      </c>
      <c r="G200" s="221"/>
      <c r="H200" s="224">
        <v>4.2930000000000001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139</v>
      </c>
      <c r="AU200" s="230" t="s">
        <v>82</v>
      </c>
      <c r="AV200" s="13" t="s">
        <v>82</v>
      </c>
      <c r="AW200" s="13" t="s">
        <v>29</v>
      </c>
      <c r="AX200" s="13" t="s">
        <v>72</v>
      </c>
      <c r="AY200" s="230" t="s">
        <v>129</v>
      </c>
    </row>
    <row r="201" spans="1:65" s="14" customFormat="1" ht="10">
      <c r="B201" s="231"/>
      <c r="C201" s="232"/>
      <c r="D201" s="216" t="s">
        <v>139</v>
      </c>
      <c r="E201" s="233" t="s">
        <v>1</v>
      </c>
      <c r="F201" s="234" t="s">
        <v>141</v>
      </c>
      <c r="G201" s="232"/>
      <c r="H201" s="235">
        <v>4.2930000000000001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139</v>
      </c>
      <c r="AU201" s="241" t="s">
        <v>82</v>
      </c>
      <c r="AV201" s="14" t="s">
        <v>136</v>
      </c>
      <c r="AW201" s="14" t="s">
        <v>29</v>
      </c>
      <c r="AX201" s="14" t="s">
        <v>80</v>
      </c>
      <c r="AY201" s="241" t="s">
        <v>129</v>
      </c>
    </row>
    <row r="202" spans="1:65" s="2" customFormat="1" ht="21.75" customHeight="1">
      <c r="A202" s="34"/>
      <c r="B202" s="35"/>
      <c r="C202" s="203" t="s">
        <v>232</v>
      </c>
      <c r="D202" s="203" t="s">
        <v>131</v>
      </c>
      <c r="E202" s="204" t="s">
        <v>531</v>
      </c>
      <c r="F202" s="205" t="s">
        <v>532</v>
      </c>
      <c r="G202" s="206" t="s">
        <v>374</v>
      </c>
      <c r="H202" s="207">
        <v>12</v>
      </c>
      <c r="I202" s="208">
        <v>0</v>
      </c>
      <c r="J202" s="209">
        <f>ROUND(I202*H202,2)</f>
        <v>0</v>
      </c>
      <c r="K202" s="205" t="s">
        <v>425</v>
      </c>
      <c r="L202" s="39"/>
      <c r="M202" s="210" t="s">
        <v>1</v>
      </c>
      <c r="N202" s="211" t="s">
        <v>37</v>
      </c>
      <c r="O202" s="71"/>
      <c r="P202" s="212">
        <f>O202*H202</f>
        <v>0</v>
      </c>
      <c r="Q202" s="212">
        <v>8.8319999999999996E-2</v>
      </c>
      <c r="R202" s="212">
        <f>Q202*H202</f>
        <v>1.0598399999999999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136</v>
      </c>
      <c r="AT202" s="214" t="s">
        <v>131</v>
      </c>
      <c r="AU202" s="214" t="s">
        <v>82</v>
      </c>
      <c r="AY202" s="17" t="s">
        <v>129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80</v>
      </c>
      <c r="BK202" s="215">
        <f>ROUND(I202*H202,2)</f>
        <v>0</v>
      </c>
      <c r="BL202" s="17" t="s">
        <v>136</v>
      </c>
      <c r="BM202" s="214" t="s">
        <v>235</v>
      </c>
    </row>
    <row r="203" spans="1:65" s="2" customFormat="1" ht="10">
      <c r="A203" s="34"/>
      <c r="B203" s="35"/>
      <c r="C203" s="36"/>
      <c r="D203" s="216" t="s">
        <v>137</v>
      </c>
      <c r="E203" s="36"/>
      <c r="F203" s="217" t="s">
        <v>532</v>
      </c>
      <c r="G203" s="36"/>
      <c r="H203" s="36"/>
      <c r="I203" s="115"/>
      <c r="J203" s="36"/>
      <c r="K203" s="36"/>
      <c r="L203" s="39"/>
      <c r="M203" s="218"/>
      <c r="N203" s="219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137</v>
      </c>
      <c r="AU203" s="17" t="s">
        <v>82</v>
      </c>
    </row>
    <row r="204" spans="1:65" s="2" customFormat="1" ht="21.75" customHeight="1">
      <c r="A204" s="34"/>
      <c r="B204" s="35"/>
      <c r="C204" s="253" t="s">
        <v>192</v>
      </c>
      <c r="D204" s="253" t="s">
        <v>258</v>
      </c>
      <c r="E204" s="254" t="s">
        <v>533</v>
      </c>
      <c r="F204" s="255" t="s">
        <v>534</v>
      </c>
      <c r="G204" s="256" t="s">
        <v>374</v>
      </c>
      <c r="H204" s="257">
        <v>2</v>
      </c>
      <c r="I204" s="258">
        <v>0</v>
      </c>
      <c r="J204" s="259">
        <f>ROUND(I204*H204,2)</f>
        <v>0</v>
      </c>
      <c r="K204" s="255" t="s">
        <v>425</v>
      </c>
      <c r="L204" s="260"/>
      <c r="M204" s="261" t="s">
        <v>1</v>
      </c>
      <c r="N204" s="262" t="s">
        <v>37</v>
      </c>
      <c r="O204" s="71"/>
      <c r="P204" s="212">
        <f>O204*H204</f>
        <v>0</v>
      </c>
      <c r="Q204" s="212">
        <v>0.04</v>
      </c>
      <c r="R204" s="212">
        <f>Q204*H204</f>
        <v>0.08</v>
      </c>
      <c r="S204" s="212">
        <v>0</v>
      </c>
      <c r="T204" s="21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4" t="s">
        <v>154</v>
      </c>
      <c r="AT204" s="214" t="s">
        <v>258</v>
      </c>
      <c r="AU204" s="214" t="s">
        <v>82</v>
      </c>
      <c r="AY204" s="17" t="s">
        <v>129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7" t="s">
        <v>80</v>
      </c>
      <c r="BK204" s="215">
        <f>ROUND(I204*H204,2)</f>
        <v>0</v>
      </c>
      <c r="BL204" s="17" t="s">
        <v>136</v>
      </c>
      <c r="BM204" s="214" t="s">
        <v>240</v>
      </c>
    </row>
    <row r="205" spans="1:65" s="2" customFormat="1" ht="10">
      <c r="A205" s="34"/>
      <c r="B205" s="35"/>
      <c r="C205" s="36"/>
      <c r="D205" s="216" t="s">
        <v>137</v>
      </c>
      <c r="E205" s="36"/>
      <c r="F205" s="217" t="s">
        <v>534</v>
      </c>
      <c r="G205" s="36"/>
      <c r="H205" s="36"/>
      <c r="I205" s="115"/>
      <c r="J205" s="36"/>
      <c r="K205" s="36"/>
      <c r="L205" s="39"/>
      <c r="M205" s="218"/>
      <c r="N205" s="219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137</v>
      </c>
      <c r="AU205" s="17" t="s">
        <v>82</v>
      </c>
    </row>
    <row r="206" spans="1:65" s="2" customFormat="1" ht="21.75" customHeight="1">
      <c r="A206" s="34"/>
      <c r="B206" s="35"/>
      <c r="C206" s="253" t="s">
        <v>242</v>
      </c>
      <c r="D206" s="253" t="s">
        <v>258</v>
      </c>
      <c r="E206" s="254" t="s">
        <v>535</v>
      </c>
      <c r="F206" s="255" t="s">
        <v>536</v>
      </c>
      <c r="G206" s="256" t="s">
        <v>374</v>
      </c>
      <c r="H206" s="257">
        <v>3</v>
      </c>
      <c r="I206" s="258">
        <v>0</v>
      </c>
      <c r="J206" s="259">
        <f>ROUND(I206*H206,2)</f>
        <v>0</v>
      </c>
      <c r="K206" s="255" t="s">
        <v>425</v>
      </c>
      <c r="L206" s="260"/>
      <c r="M206" s="261" t="s">
        <v>1</v>
      </c>
      <c r="N206" s="262" t="s">
        <v>37</v>
      </c>
      <c r="O206" s="71"/>
      <c r="P206" s="212">
        <f>O206*H206</f>
        <v>0</v>
      </c>
      <c r="Q206" s="212">
        <v>5.0999999999999997E-2</v>
      </c>
      <c r="R206" s="212">
        <f>Q206*H206</f>
        <v>0.153</v>
      </c>
      <c r="S206" s="212">
        <v>0</v>
      </c>
      <c r="T206" s="21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154</v>
      </c>
      <c r="AT206" s="214" t="s">
        <v>258</v>
      </c>
      <c r="AU206" s="214" t="s">
        <v>82</v>
      </c>
      <c r="AY206" s="17" t="s">
        <v>129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80</v>
      </c>
      <c r="BK206" s="215">
        <f>ROUND(I206*H206,2)</f>
        <v>0</v>
      </c>
      <c r="BL206" s="17" t="s">
        <v>136</v>
      </c>
      <c r="BM206" s="214" t="s">
        <v>246</v>
      </c>
    </row>
    <row r="207" spans="1:65" s="2" customFormat="1" ht="10">
      <c r="A207" s="34"/>
      <c r="B207" s="35"/>
      <c r="C207" s="36"/>
      <c r="D207" s="216" t="s">
        <v>137</v>
      </c>
      <c r="E207" s="36"/>
      <c r="F207" s="217" t="s">
        <v>536</v>
      </c>
      <c r="G207" s="36"/>
      <c r="H207" s="36"/>
      <c r="I207" s="115"/>
      <c r="J207" s="36"/>
      <c r="K207" s="36"/>
      <c r="L207" s="39"/>
      <c r="M207" s="218"/>
      <c r="N207" s="219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137</v>
      </c>
      <c r="AU207" s="17" t="s">
        <v>82</v>
      </c>
    </row>
    <row r="208" spans="1:65" s="2" customFormat="1" ht="21.75" customHeight="1">
      <c r="A208" s="34"/>
      <c r="B208" s="35"/>
      <c r="C208" s="253" t="s">
        <v>197</v>
      </c>
      <c r="D208" s="253" t="s">
        <v>258</v>
      </c>
      <c r="E208" s="254" t="s">
        <v>537</v>
      </c>
      <c r="F208" s="255" t="s">
        <v>538</v>
      </c>
      <c r="G208" s="256" t="s">
        <v>374</v>
      </c>
      <c r="H208" s="257">
        <v>7</v>
      </c>
      <c r="I208" s="258">
        <v>0</v>
      </c>
      <c r="J208" s="259">
        <f>ROUND(I208*H208,2)</f>
        <v>0</v>
      </c>
      <c r="K208" s="255" t="s">
        <v>425</v>
      </c>
      <c r="L208" s="260"/>
      <c r="M208" s="261" t="s">
        <v>1</v>
      </c>
      <c r="N208" s="262" t="s">
        <v>37</v>
      </c>
      <c r="O208" s="71"/>
      <c r="P208" s="212">
        <f>O208*H208</f>
        <v>0</v>
      </c>
      <c r="Q208" s="212">
        <v>6.8000000000000005E-2</v>
      </c>
      <c r="R208" s="212">
        <f>Q208*H208</f>
        <v>0.47600000000000003</v>
      </c>
      <c r="S208" s="212">
        <v>0</v>
      </c>
      <c r="T208" s="21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4" t="s">
        <v>154</v>
      </c>
      <c r="AT208" s="214" t="s">
        <v>258</v>
      </c>
      <c r="AU208" s="214" t="s">
        <v>82</v>
      </c>
      <c r="AY208" s="17" t="s">
        <v>129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7" t="s">
        <v>80</v>
      </c>
      <c r="BK208" s="215">
        <f>ROUND(I208*H208,2)</f>
        <v>0</v>
      </c>
      <c r="BL208" s="17" t="s">
        <v>136</v>
      </c>
      <c r="BM208" s="214" t="s">
        <v>251</v>
      </c>
    </row>
    <row r="209" spans="1:65" s="2" customFormat="1" ht="10">
      <c r="A209" s="34"/>
      <c r="B209" s="35"/>
      <c r="C209" s="36"/>
      <c r="D209" s="216" t="s">
        <v>137</v>
      </c>
      <c r="E209" s="36"/>
      <c r="F209" s="217" t="s">
        <v>538</v>
      </c>
      <c r="G209" s="36"/>
      <c r="H209" s="36"/>
      <c r="I209" s="115"/>
      <c r="J209" s="36"/>
      <c r="K209" s="36"/>
      <c r="L209" s="39"/>
      <c r="M209" s="218"/>
      <c r="N209" s="219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137</v>
      </c>
      <c r="AU209" s="17" t="s">
        <v>82</v>
      </c>
    </row>
    <row r="210" spans="1:65" s="2" customFormat="1" ht="21.75" customHeight="1">
      <c r="A210" s="34"/>
      <c r="B210" s="35"/>
      <c r="C210" s="203" t="s">
        <v>7</v>
      </c>
      <c r="D210" s="203" t="s">
        <v>131</v>
      </c>
      <c r="E210" s="204" t="s">
        <v>539</v>
      </c>
      <c r="F210" s="205" t="s">
        <v>540</v>
      </c>
      <c r="G210" s="206" t="s">
        <v>374</v>
      </c>
      <c r="H210" s="207">
        <v>3</v>
      </c>
      <c r="I210" s="208">
        <v>0</v>
      </c>
      <c r="J210" s="209">
        <f>ROUND(I210*H210,2)</f>
        <v>0</v>
      </c>
      <c r="K210" s="205" t="s">
        <v>425</v>
      </c>
      <c r="L210" s="39"/>
      <c r="M210" s="210" t="s">
        <v>1</v>
      </c>
      <c r="N210" s="211" t="s">
        <v>37</v>
      </c>
      <c r="O210" s="71"/>
      <c r="P210" s="212">
        <f>O210*H210</f>
        <v>0</v>
      </c>
      <c r="Q210" s="212">
        <v>0.17663999999999999</v>
      </c>
      <c r="R210" s="212">
        <f>Q210*H210</f>
        <v>0.52991999999999995</v>
      </c>
      <c r="S210" s="212">
        <v>0</v>
      </c>
      <c r="T210" s="21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4" t="s">
        <v>136</v>
      </c>
      <c r="AT210" s="214" t="s">
        <v>131</v>
      </c>
      <c r="AU210" s="214" t="s">
        <v>82</v>
      </c>
      <c r="AY210" s="17" t="s">
        <v>129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7" t="s">
        <v>80</v>
      </c>
      <c r="BK210" s="215">
        <f>ROUND(I210*H210,2)</f>
        <v>0</v>
      </c>
      <c r="BL210" s="17" t="s">
        <v>136</v>
      </c>
      <c r="BM210" s="214" t="s">
        <v>261</v>
      </c>
    </row>
    <row r="211" spans="1:65" s="2" customFormat="1" ht="10">
      <c r="A211" s="34"/>
      <c r="B211" s="35"/>
      <c r="C211" s="36"/>
      <c r="D211" s="216" t="s">
        <v>137</v>
      </c>
      <c r="E211" s="36"/>
      <c r="F211" s="217" t="s">
        <v>540</v>
      </c>
      <c r="G211" s="36"/>
      <c r="H211" s="36"/>
      <c r="I211" s="115"/>
      <c r="J211" s="36"/>
      <c r="K211" s="36"/>
      <c r="L211" s="39"/>
      <c r="M211" s="218"/>
      <c r="N211" s="219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137</v>
      </c>
      <c r="AU211" s="17" t="s">
        <v>82</v>
      </c>
    </row>
    <row r="212" spans="1:65" s="2" customFormat="1" ht="21.75" customHeight="1">
      <c r="A212" s="34"/>
      <c r="B212" s="35"/>
      <c r="C212" s="253" t="s">
        <v>207</v>
      </c>
      <c r="D212" s="253" t="s">
        <v>258</v>
      </c>
      <c r="E212" s="254" t="s">
        <v>541</v>
      </c>
      <c r="F212" s="255" t="s">
        <v>542</v>
      </c>
      <c r="G212" s="256" t="s">
        <v>374</v>
      </c>
      <c r="H212" s="257">
        <v>3</v>
      </c>
      <c r="I212" s="258">
        <v>0</v>
      </c>
      <c r="J212" s="259">
        <f>ROUND(I212*H212,2)</f>
        <v>0</v>
      </c>
      <c r="K212" s="255" t="s">
        <v>425</v>
      </c>
      <c r="L212" s="260"/>
      <c r="M212" s="261" t="s">
        <v>1</v>
      </c>
      <c r="N212" s="262" t="s">
        <v>37</v>
      </c>
      <c r="O212" s="71"/>
      <c r="P212" s="212">
        <f>O212*H212</f>
        <v>0</v>
      </c>
      <c r="Q212" s="212">
        <v>8.1000000000000003E-2</v>
      </c>
      <c r="R212" s="212">
        <f>Q212*H212</f>
        <v>0.24299999999999999</v>
      </c>
      <c r="S212" s="212">
        <v>0</v>
      </c>
      <c r="T212" s="21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4" t="s">
        <v>154</v>
      </c>
      <c r="AT212" s="214" t="s">
        <v>258</v>
      </c>
      <c r="AU212" s="214" t="s">
        <v>82</v>
      </c>
      <c r="AY212" s="17" t="s">
        <v>129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7" t="s">
        <v>80</v>
      </c>
      <c r="BK212" s="215">
        <f>ROUND(I212*H212,2)</f>
        <v>0</v>
      </c>
      <c r="BL212" s="17" t="s">
        <v>136</v>
      </c>
      <c r="BM212" s="214" t="s">
        <v>265</v>
      </c>
    </row>
    <row r="213" spans="1:65" s="2" customFormat="1" ht="10">
      <c r="A213" s="34"/>
      <c r="B213" s="35"/>
      <c r="C213" s="36"/>
      <c r="D213" s="216" t="s">
        <v>137</v>
      </c>
      <c r="E213" s="36"/>
      <c r="F213" s="217" t="s">
        <v>542</v>
      </c>
      <c r="G213" s="36"/>
      <c r="H213" s="36"/>
      <c r="I213" s="115"/>
      <c r="J213" s="36"/>
      <c r="K213" s="36"/>
      <c r="L213" s="39"/>
      <c r="M213" s="218"/>
      <c r="N213" s="219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137</v>
      </c>
      <c r="AU213" s="17" t="s">
        <v>82</v>
      </c>
    </row>
    <row r="214" spans="1:65" s="12" customFormat="1" ht="22.75" customHeight="1">
      <c r="B214" s="187"/>
      <c r="C214" s="188"/>
      <c r="D214" s="189" t="s">
        <v>71</v>
      </c>
      <c r="E214" s="201" t="s">
        <v>160</v>
      </c>
      <c r="F214" s="201" t="s">
        <v>328</v>
      </c>
      <c r="G214" s="188"/>
      <c r="H214" s="188"/>
      <c r="I214" s="191"/>
      <c r="J214" s="202">
        <f>BK214</f>
        <v>0</v>
      </c>
      <c r="K214" s="188"/>
      <c r="L214" s="193"/>
      <c r="M214" s="194"/>
      <c r="N214" s="195"/>
      <c r="O214" s="195"/>
      <c r="P214" s="196">
        <f>SUM(P215:P222)</f>
        <v>0</v>
      </c>
      <c r="Q214" s="195"/>
      <c r="R214" s="196">
        <f>SUM(R215:R222)</f>
        <v>177.67036799999997</v>
      </c>
      <c r="S214" s="195"/>
      <c r="T214" s="197">
        <f>SUM(T215:T222)</f>
        <v>0</v>
      </c>
      <c r="AR214" s="198" t="s">
        <v>80</v>
      </c>
      <c r="AT214" s="199" t="s">
        <v>71</v>
      </c>
      <c r="AU214" s="199" t="s">
        <v>80</v>
      </c>
      <c r="AY214" s="198" t="s">
        <v>129</v>
      </c>
      <c r="BK214" s="200">
        <f>SUM(BK215:BK222)</f>
        <v>0</v>
      </c>
    </row>
    <row r="215" spans="1:65" s="2" customFormat="1" ht="16.5" customHeight="1">
      <c r="A215" s="34"/>
      <c r="B215" s="35"/>
      <c r="C215" s="203" t="s">
        <v>267</v>
      </c>
      <c r="D215" s="203" t="s">
        <v>131</v>
      </c>
      <c r="E215" s="204" t="s">
        <v>543</v>
      </c>
      <c r="F215" s="205" t="s">
        <v>544</v>
      </c>
      <c r="G215" s="206" t="s">
        <v>134</v>
      </c>
      <c r="H215" s="207">
        <v>227.52</v>
      </c>
      <c r="I215" s="208">
        <v>0</v>
      </c>
      <c r="J215" s="209">
        <f>ROUND(I215*H215,2)</f>
        <v>0</v>
      </c>
      <c r="K215" s="205" t="s">
        <v>425</v>
      </c>
      <c r="L215" s="39"/>
      <c r="M215" s="210" t="s">
        <v>1</v>
      </c>
      <c r="N215" s="211" t="s">
        <v>37</v>
      </c>
      <c r="O215" s="71"/>
      <c r="P215" s="212">
        <f>O215*H215</f>
        <v>0</v>
      </c>
      <c r="Q215" s="212">
        <v>0.57499999999999996</v>
      </c>
      <c r="R215" s="212">
        <f>Q215*H215</f>
        <v>130.82399999999998</v>
      </c>
      <c r="S215" s="212">
        <v>0</v>
      </c>
      <c r="T215" s="21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4" t="s">
        <v>136</v>
      </c>
      <c r="AT215" s="214" t="s">
        <v>131</v>
      </c>
      <c r="AU215" s="214" t="s">
        <v>82</v>
      </c>
      <c r="AY215" s="17" t="s">
        <v>129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7" t="s">
        <v>80</v>
      </c>
      <c r="BK215" s="215">
        <f>ROUND(I215*H215,2)</f>
        <v>0</v>
      </c>
      <c r="BL215" s="17" t="s">
        <v>136</v>
      </c>
      <c r="BM215" s="214" t="s">
        <v>270</v>
      </c>
    </row>
    <row r="216" spans="1:65" s="2" customFormat="1" ht="10">
      <c r="A216" s="34"/>
      <c r="B216" s="35"/>
      <c r="C216" s="36"/>
      <c r="D216" s="216" t="s">
        <v>137</v>
      </c>
      <c r="E216" s="36"/>
      <c r="F216" s="217" t="s">
        <v>544</v>
      </c>
      <c r="G216" s="36"/>
      <c r="H216" s="36"/>
      <c r="I216" s="115"/>
      <c r="J216" s="36"/>
      <c r="K216" s="36"/>
      <c r="L216" s="39"/>
      <c r="M216" s="218"/>
      <c r="N216" s="219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137</v>
      </c>
      <c r="AU216" s="17" t="s">
        <v>82</v>
      </c>
    </row>
    <row r="217" spans="1:65" s="2" customFormat="1" ht="21.75" customHeight="1">
      <c r="A217" s="34"/>
      <c r="B217" s="35"/>
      <c r="C217" s="203" t="s">
        <v>212</v>
      </c>
      <c r="D217" s="203" t="s">
        <v>131</v>
      </c>
      <c r="E217" s="204" t="s">
        <v>545</v>
      </c>
      <c r="F217" s="205" t="s">
        <v>546</v>
      </c>
      <c r="G217" s="206" t="s">
        <v>134</v>
      </c>
      <c r="H217" s="207">
        <v>227.52</v>
      </c>
      <c r="I217" s="208">
        <v>0</v>
      </c>
      <c r="J217" s="209">
        <f>ROUND(I217*H217,2)</f>
        <v>0</v>
      </c>
      <c r="K217" s="205" t="s">
        <v>425</v>
      </c>
      <c r="L217" s="39"/>
      <c r="M217" s="210" t="s">
        <v>1</v>
      </c>
      <c r="N217" s="211" t="s">
        <v>37</v>
      </c>
      <c r="O217" s="71"/>
      <c r="P217" s="212">
        <f>O217*H217</f>
        <v>0</v>
      </c>
      <c r="Q217" s="212">
        <v>0.1837</v>
      </c>
      <c r="R217" s="212">
        <f>Q217*H217</f>
        <v>41.795424000000004</v>
      </c>
      <c r="S217" s="212">
        <v>0</v>
      </c>
      <c r="T217" s="21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4" t="s">
        <v>136</v>
      </c>
      <c r="AT217" s="214" t="s">
        <v>131</v>
      </c>
      <c r="AU217" s="214" t="s">
        <v>82</v>
      </c>
      <c r="AY217" s="17" t="s">
        <v>129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7" t="s">
        <v>80</v>
      </c>
      <c r="BK217" s="215">
        <f>ROUND(I217*H217,2)</f>
        <v>0</v>
      </c>
      <c r="BL217" s="17" t="s">
        <v>136</v>
      </c>
      <c r="BM217" s="214" t="s">
        <v>278</v>
      </c>
    </row>
    <row r="218" spans="1:65" s="2" customFormat="1" ht="18">
      <c r="A218" s="34"/>
      <c r="B218" s="35"/>
      <c r="C218" s="36"/>
      <c r="D218" s="216" t="s">
        <v>137</v>
      </c>
      <c r="E218" s="36"/>
      <c r="F218" s="217" t="s">
        <v>546</v>
      </c>
      <c r="G218" s="36"/>
      <c r="H218" s="36"/>
      <c r="I218" s="115"/>
      <c r="J218" s="36"/>
      <c r="K218" s="36"/>
      <c r="L218" s="39"/>
      <c r="M218" s="218"/>
      <c r="N218" s="219"/>
      <c r="O218" s="71"/>
      <c r="P218" s="71"/>
      <c r="Q218" s="71"/>
      <c r="R218" s="71"/>
      <c r="S218" s="71"/>
      <c r="T218" s="72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137</v>
      </c>
      <c r="AU218" s="17" t="s">
        <v>82</v>
      </c>
    </row>
    <row r="219" spans="1:65" s="2" customFormat="1" ht="16.5" customHeight="1">
      <c r="A219" s="34"/>
      <c r="B219" s="35"/>
      <c r="C219" s="253" t="s">
        <v>280</v>
      </c>
      <c r="D219" s="253" t="s">
        <v>258</v>
      </c>
      <c r="E219" s="254" t="s">
        <v>547</v>
      </c>
      <c r="F219" s="255" t="s">
        <v>548</v>
      </c>
      <c r="G219" s="256" t="s">
        <v>134</v>
      </c>
      <c r="H219" s="257">
        <v>22.751999999999999</v>
      </c>
      <c r="I219" s="258">
        <v>0</v>
      </c>
      <c r="J219" s="259">
        <f>ROUND(I219*H219,2)</f>
        <v>0</v>
      </c>
      <c r="K219" s="255" t="s">
        <v>425</v>
      </c>
      <c r="L219" s="260"/>
      <c r="M219" s="261" t="s">
        <v>1</v>
      </c>
      <c r="N219" s="262" t="s">
        <v>37</v>
      </c>
      <c r="O219" s="71"/>
      <c r="P219" s="212">
        <f>O219*H219</f>
        <v>0</v>
      </c>
      <c r="Q219" s="212">
        <v>0.222</v>
      </c>
      <c r="R219" s="212">
        <f>Q219*H219</f>
        <v>5.0509439999999994</v>
      </c>
      <c r="S219" s="212">
        <v>0</v>
      </c>
      <c r="T219" s="21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4" t="s">
        <v>154</v>
      </c>
      <c r="AT219" s="214" t="s">
        <v>258</v>
      </c>
      <c r="AU219" s="214" t="s">
        <v>82</v>
      </c>
      <c r="AY219" s="17" t="s">
        <v>129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7" t="s">
        <v>80</v>
      </c>
      <c r="BK219" s="215">
        <f>ROUND(I219*H219,2)</f>
        <v>0</v>
      </c>
      <c r="BL219" s="17" t="s">
        <v>136</v>
      </c>
      <c r="BM219" s="214" t="s">
        <v>283</v>
      </c>
    </row>
    <row r="220" spans="1:65" s="2" customFormat="1" ht="10">
      <c r="A220" s="34"/>
      <c r="B220" s="35"/>
      <c r="C220" s="36"/>
      <c r="D220" s="216" t="s">
        <v>137</v>
      </c>
      <c r="E220" s="36"/>
      <c r="F220" s="217" t="s">
        <v>548</v>
      </c>
      <c r="G220" s="36"/>
      <c r="H220" s="36"/>
      <c r="I220" s="115"/>
      <c r="J220" s="36"/>
      <c r="K220" s="36"/>
      <c r="L220" s="39"/>
      <c r="M220" s="218"/>
      <c r="N220" s="219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137</v>
      </c>
      <c r="AU220" s="17" t="s">
        <v>82</v>
      </c>
    </row>
    <row r="221" spans="1:65" s="13" customFormat="1" ht="10">
      <c r="B221" s="220"/>
      <c r="C221" s="221"/>
      <c r="D221" s="216" t="s">
        <v>139</v>
      </c>
      <c r="E221" s="222" t="s">
        <v>1</v>
      </c>
      <c r="F221" s="223" t="s">
        <v>549</v>
      </c>
      <c r="G221" s="221"/>
      <c r="H221" s="224">
        <v>22.751999999999999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139</v>
      </c>
      <c r="AU221" s="230" t="s">
        <v>82</v>
      </c>
      <c r="AV221" s="13" t="s">
        <v>82</v>
      </c>
      <c r="AW221" s="13" t="s">
        <v>29</v>
      </c>
      <c r="AX221" s="13" t="s">
        <v>72</v>
      </c>
      <c r="AY221" s="230" t="s">
        <v>129</v>
      </c>
    </row>
    <row r="222" spans="1:65" s="14" customFormat="1" ht="10">
      <c r="B222" s="231"/>
      <c r="C222" s="232"/>
      <c r="D222" s="216" t="s">
        <v>139</v>
      </c>
      <c r="E222" s="233" t="s">
        <v>1</v>
      </c>
      <c r="F222" s="234" t="s">
        <v>141</v>
      </c>
      <c r="G222" s="232"/>
      <c r="H222" s="235">
        <v>22.751999999999999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139</v>
      </c>
      <c r="AU222" s="241" t="s">
        <v>82</v>
      </c>
      <c r="AV222" s="14" t="s">
        <v>136</v>
      </c>
      <c r="AW222" s="14" t="s">
        <v>29</v>
      </c>
      <c r="AX222" s="14" t="s">
        <v>80</v>
      </c>
      <c r="AY222" s="241" t="s">
        <v>129</v>
      </c>
    </row>
    <row r="223" spans="1:65" s="12" customFormat="1" ht="22.75" customHeight="1">
      <c r="B223" s="187"/>
      <c r="C223" s="188"/>
      <c r="D223" s="189" t="s">
        <v>71</v>
      </c>
      <c r="E223" s="201" t="s">
        <v>154</v>
      </c>
      <c r="F223" s="201" t="s">
        <v>361</v>
      </c>
      <c r="G223" s="188"/>
      <c r="H223" s="188"/>
      <c r="I223" s="191"/>
      <c r="J223" s="202">
        <f>BK223</f>
        <v>0</v>
      </c>
      <c r="K223" s="188"/>
      <c r="L223" s="193"/>
      <c r="M223" s="194"/>
      <c r="N223" s="195"/>
      <c r="O223" s="195"/>
      <c r="P223" s="196">
        <f>SUM(P224:P289)</f>
        <v>0</v>
      </c>
      <c r="Q223" s="195"/>
      <c r="R223" s="196">
        <f>SUM(R224:R289)</f>
        <v>39.013604799999989</v>
      </c>
      <c r="S223" s="195"/>
      <c r="T223" s="197">
        <f>SUM(T224:T289)</f>
        <v>0</v>
      </c>
      <c r="AR223" s="198" t="s">
        <v>80</v>
      </c>
      <c r="AT223" s="199" t="s">
        <v>71</v>
      </c>
      <c r="AU223" s="199" t="s">
        <v>80</v>
      </c>
      <c r="AY223" s="198" t="s">
        <v>129</v>
      </c>
      <c r="BK223" s="200">
        <f>SUM(BK224:BK289)</f>
        <v>0</v>
      </c>
    </row>
    <row r="224" spans="1:65" s="2" customFormat="1" ht="21.75" customHeight="1">
      <c r="A224" s="34"/>
      <c r="B224" s="35"/>
      <c r="C224" s="203" t="s">
        <v>218</v>
      </c>
      <c r="D224" s="203" t="s">
        <v>131</v>
      </c>
      <c r="E224" s="204" t="s">
        <v>550</v>
      </c>
      <c r="F224" s="205" t="s">
        <v>551</v>
      </c>
      <c r="G224" s="206" t="s">
        <v>365</v>
      </c>
      <c r="H224" s="207">
        <v>7</v>
      </c>
      <c r="I224" s="208">
        <v>0</v>
      </c>
      <c r="J224" s="209">
        <f>ROUND(I224*H224,2)</f>
        <v>0</v>
      </c>
      <c r="K224" s="205" t="s">
        <v>425</v>
      </c>
      <c r="L224" s="39"/>
      <c r="M224" s="210" t="s">
        <v>1</v>
      </c>
      <c r="N224" s="211" t="s">
        <v>37</v>
      </c>
      <c r="O224" s="71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4" t="s">
        <v>136</v>
      </c>
      <c r="AT224" s="214" t="s">
        <v>131</v>
      </c>
      <c r="AU224" s="214" t="s">
        <v>82</v>
      </c>
      <c r="AY224" s="17" t="s">
        <v>129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7" t="s">
        <v>80</v>
      </c>
      <c r="BK224" s="215">
        <f>ROUND(I224*H224,2)</f>
        <v>0</v>
      </c>
      <c r="BL224" s="17" t="s">
        <v>136</v>
      </c>
      <c r="BM224" s="214" t="s">
        <v>290</v>
      </c>
    </row>
    <row r="225" spans="1:65" s="2" customFormat="1" ht="18">
      <c r="A225" s="34"/>
      <c r="B225" s="35"/>
      <c r="C225" s="36"/>
      <c r="D225" s="216" t="s">
        <v>137</v>
      </c>
      <c r="E225" s="36"/>
      <c r="F225" s="217" t="s">
        <v>551</v>
      </c>
      <c r="G225" s="36"/>
      <c r="H225" s="36"/>
      <c r="I225" s="115"/>
      <c r="J225" s="36"/>
      <c r="K225" s="36"/>
      <c r="L225" s="39"/>
      <c r="M225" s="218"/>
      <c r="N225" s="219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137</v>
      </c>
      <c r="AU225" s="17" t="s">
        <v>82</v>
      </c>
    </row>
    <row r="226" spans="1:65" s="2" customFormat="1" ht="16.5" customHeight="1">
      <c r="A226" s="34"/>
      <c r="B226" s="35"/>
      <c r="C226" s="253" t="s">
        <v>293</v>
      </c>
      <c r="D226" s="253" t="s">
        <v>258</v>
      </c>
      <c r="E226" s="254" t="s">
        <v>552</v>
      </c>
      <c r="F226" s="255" t="s">
        <v>553</v>
      </c>
      <c r="G226" s="256" t="s">
        <v>365</v>
      </c>
      <c r="H226" s="257">
        <v>7.1050000000000004</v>
      </c>
      <c r="I226" s="258">
        <v>0</v>
      </c>
      <c r="J226" s="259">
        <f>ROUND(I226*H226,2)</f>
        <v>0</v>
      </c>
      <c r="K226" s="255" t="s">
        <v>425</v>
      </c>
      <c r="L226" s="260"/>
      <c r="M226" s="261" t="s">
        <v>1</v>
      </c>
      <c r="N226" s="262" t="s">
        <v>37</v>
      </c>
      <c r="O226" s="71"/>
      <c r="P226" s="212">
        <f>O226*H226</f>
        <v>0</v>
      </c>
      <c r="Q226" s="212">
        <v>2.5999999999999998E-4</v>
      </c>
      <c r="R226" s="212">
        <f>Q226*H226</f>
        <v>1.8472999999999999E-3</v>
      </c>
      <c r="S226" s="212">
        <v>0</v>
      </c>
      <c r="T226" s="21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4" t="s">
        <v>154</v>
      </c>
      <c r="AT226" s="214" t="s">
        <v>258</v>
      </c>
      <c r="AU226" s="214" t="s">
        <v>82</v>
      </c>
      <c r="AY226" s="17" t="s">
        <v>129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7" t="s">
        <v>80</v>
      </c>
      <c r="BK226" s="215">
        <f>ROUND(I226*H226,2)</f>
        <v>0</v>
      </c>
      <c r="BL226" s="17" t="s">
        <v>136</v>
      </c>
      <c r="BM226" s="214" t="s">
        <v>296</v>
      </c>
    </row>
    <row r="227" spans="1:65" s="2" customFormat="1" ht="10">
      <c r="A227" s="34"/>
      <c r="B227" s="35"/>
      <c r="C227" s="36"/>
      <c r="D227" s="216" t="s">
        <v>137</v>
      </c>
      <c r="E227" s="36"/>
      <c r="F227" s="217" t="s">
        <v>553</v>
      </c>
      <c r="G227" s="36"/>
      <c r="H227" s="36"/>
      <c r="I227" s="115"/>
      <c r="J227" s="36"/>
      <c r="K227" s="36"/>
      <c r="L227" s="39"/>
      <c r="M227" s="218"/>
      <c r="N227" s="219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137</v>
      </c>
      <c r="AU227" s="17" t="s">
        <v>82</v>
      </c>
    </row>
    <row r="228" spans="1:65" s="2" customFormat="1" ht="21.75" customHeight="1">
      <c r="A228" s="34"/>
      <c r="B228" s="35"/>
      <c r="C228" s="203" t="s">
        <v>222</v>
      </c>
      <c r="D228" s="203" t="s">
        <v>131</v>
      </c>
      <c r="E228" s="204" t="s">
        <v>554</v>
      </c>
      <c r="F228" s="205" t="s">
        <v>555</v>
      </c>
      <c r="G228" s="206" t="s">
        <v>365</v>
      </c>
      <c r="H228" s="207">
        <v>106</v>
      </c>
      <c r="I228" s="208">
        <v>0</v>
      </c>
      <c r="J228" s="209">
        <f>ROUND(I228*H228,2)</f>
        <v>0</v>
      </c>
      <c r="K228" s="205" t="s">
        <v>425</v>
      </c>
      <c r="L228" s="39"/>
      <c r="M228" s="210" t="s">
        <v>1</v>
      </c>
      <c r="N228" s="211" t="s">
        <v>37</v>
      </c>
      <c r="O228" s="71"/>
      <c r="P228" s="212">
        <f>O228*H228</f>
        <v>0</v>
      </c>
      <c r="Q228" s="212">
        <v>1.0000000000000001E-5</v>
      </c>
      <c r="R228" s="212">
        <f>Q228*H228</f>
        <v>1.0600000000000002E-3</v>
      </c>
      <c r="S228" s="212">
        <v>0</v>
      </c>
      <c r="T228" s="21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4" t="s">
        <v>136</v>
      </c>
      <c r="AT228" s="214" t="s">
        <v>131</v>
      </c>
      <c r="AU228" s="214" t="s">
        <v>82</v>
      </c>
      <c r="AY228" s="17" t="s">
        <v>129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17" t="s">
        <v>80</v>
      </c>
      <c r="BK228" s="215">
        <f>ROUND(I228*H228,2)</f>
        <v>0</v>
      </c>
      <c r="BL228" s="17" t="s">
        <v>136</v>
      </c>
      <c r="BM228" s="214" t="s">
        <v>300</v>
      </c>
    </row>
    <row r="229" spans="1:65" s="2" customFormat="1" ht="18">
      <c r="A229" s="34"/>
      <c r="B229" s="35"/>
      <c r="C229" s="36"/>
      <c r="D229" s="216" t="s">
        <v>137</v>
      </c>
      <c r="E229" s="36"/>
      <c r="F229" s="217" t="s">
        <v>555</v>
      </c>
      <c r="G229" s="36"/>
      <c r="H229" s="36"/>
      <c r="I229" s="115"/>
      <c r="J229" s="36"/>
      <c r="K229" s="36"/>
      <c r="L229" s="39"/>
      <c r="M229" s="218"/>
      <c r="N229" s="219"/>
      <c r="O229" s="71"/>
      <c r="P229" s="71"/>
      <c r="Q229" s="71"/>
      <c r="R229" s="71"/>
      <c r="S229" s="71"/>
      <c r="T229" s="72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137</v>
      </c>
      <c r="AU229" s="17" t="s">
        <v>82</v>
      </c>
    </row>
    <row r="230" spans="1:65" s="2" customFormat="1" ht="16.5" customHeight="1">
      <c r="A230" s="34"/>
      <c r="B230" s="35"/>
      <c r="C230" s="253" t="s">
        <v>303</v>
      </c>
      <c r="D230" s="253" t="s">
        <v>258</v>
      </c>
      <c r="E230" s="254" t="s">
        <v>556</v>
      </c>
      <c r="F230" s="255" t="s">
        <v>557</v>
      </c>
      <c r="G230" s="256" t="s">
        <v>365</v>
      </c>
      <c r="H230" s="257">
        <v>109.18</v>
      </c>
      <c r="I230" s="258">
        <v>0</v>
      </c>
      <c r="J230" s="259">
        <f>ROUND(I230*H230,2)</f>
        <v>0</v>
      </c>
      <c r="K230" s="255" t="s">
        <v>425</v>
      </c>
      <c r="L230" s="260"/>
      <c r="M230" s="261" t="s">
        <v>1</v>
      </c>
      <c r="N230" s="262" t="s">
        <v>37</v>
      </c>
      <c r="O230" s="71"/>
      <c r="P230" s="212">
        <f>O230*H230</f>
        <v>0</v>
      </c>
      <c r="Q230" s="212">
        <v>1.5399999999999999E-3</v>
      </c>
      <c r="R230" s="212">
        <f>Q230*H230</f>
        <v>0.16813720000000001</v>
      </c>
      <c r="S230" s="212">
        <v>0</v>
      </c>
      <c r="T230" s="21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4" t="s">
        <v>154</v>
      </c>
      <c r="AT230" s="214" t="s">
        <v>258</v>
      </c>
      <c r="AU230" s="214" t="s">
        <v>82</v>
      </c>
      <c r="AY230" s="17" t="s">
        <v>129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7" t="s">
        <v>80</v>
      </c>
      <c r="BK230" s="215">
        <f>ROUND(I230*H230,2)</f>
        <v>0</v>
      </c>
      <c r="BL230" s="17" t="s">
        <v>136</v>
      </c>
      <c r="BM230" s="214" t="s">
        <v>306</v>
      </c>
    </row>
    <row r="231" spans="1:65" s="2" customFormat="1" ht="10">
      <c r="A231" s="34"/>
      <c r="B231" s="35"/>
      <c r="C231" s="36"/>
      <c r="D231" s="216" t="s">
        <v>137</v>
      </c>
      <c r="E231" s="36"/>
      <c r="F231" s="217" t="s">
        <v>557</v>
      </c>
      <c r="G231" s="36"/>
      <c r="H231" s="36"/>
      <c r="I231" s="115"/>
      <c r="J231" s="36"/>
      <c r="K231" s="36"/>
      <c r="L231" s="39"/>
      <c r="M231" s="218"/>
      <c r="N231" s="219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137</v>
      </c>
      <c r="AU231" s="17" t="s">
        <v>82</v>
      </c>
    </row>
    <row r="232" spans="1:65" s="2" customFormat="1" ht="21.75" customHeight="1">
      <c r="A232" s="34"/>
      <c r="B232" s="35"/>
      <c r="C232" s="203" t="s">
        <v>226</v>
      </c>
      <c r="D232" s="203" t="s">
        <v>131</v>
      </c>
      <c r="E232" s="204" t="s">
        <v>558</v>
      </c>
      <c r="F232" s="205" t="s">
        <v>559</v>
      </c>
      <c r="G232" s="206" t="s">
        <v>365</v>
      </c>
      <c r="H232" s="207">
        <v>147</v>
      </c>
      <c r="I232" s="208">
        <v>0</v>
      </c>
      <c r="J232" s="209">
        <f>ROUND(I232*H232,2)</f>
        <v>0</v>
      </c>
      <c r="K232" s="205" t="s">
        <v>425</v>
      </c>
      <c r="L232" s="39"/>
      <c r="M232" s="210" t="s">
        <v>1</v>
      </c>
      <c r="N232" s="211" t="s">
        <v>37</v>
      </c>
      <c r="O232" s="71"/>
      <c r="P232" s="212">
        <f>O232*H232</f>
        <v>0</v>
      </c>
      <c r="Q232" s="212">
        <v>1.0000000000000001E-5</v>
      </c>
      <c r="R232" s="212">
        <f>Q232*H232</f>
        <v>1.4700000000000002E-3</v>
      </c>
      <c r="S232" s="212">
        <v>0</v>
      </c>
      <c r="T232" s="21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4" t="s">
        <v>136</v>
      </c>
      <c r="AT232" s="214" t="s">
        <v>131</v>
      </c>
      <c r="AU232" s="214" t="s">
        <v>82</v>
      </c>
      <c r="AY232" s="17" t="s">
        <v>129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7" t="s">
        <v>80</v>
      </c>
      <c r="BK232" s="215">
        <f>ROUND(I232*H232,2)</f>
        <v>0</v>
      </c>
      <c r="BL232" s="17" t="s">
        <v>136</v>
      </c>
      <c r="BM232" s="214" t="s">
        <v>311</v>
      </c>
    </row>
    <row r="233" spans="1:65" s="2" customFormat="1" ht="18">
      <c r="A233" s="34"/>
      <c r="B233" s="35"/>
      <c r="C233" s="36"/>
      <c r="D233" s="216" t="s">
        <v>137</v>
      </c>
      <c r="E233" s="36"/>
      <c r="F233" s="217" t="s">
        <v>559</v>
      </c>
      <c r="G233" s="36"/>
      <c r="H233" s="36"/>
      <c r="I233" s="115"/>
      <c r="J233" s="36"/>
      <c r="K233" s="36"/>
      <c r="L233" s="39"/>
      <c r="M233" s="218"/>
      <c r="N233" s="219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137</v>
      </c>
      <c r="AU233" s="17" t="s">
        <v>82</v>
      </c>
    </row>
    <row r="234" spans="1:65" s="2" customFormat="1" ht="16.5" customHeight="1">
      <c r="A234" s="34"/>
      <c r="B234" s="35"/>
      <c r="C234" s="253" t="s">
        <v>313</v>
      </c>
      <c r="D234" s="253" t="s">
        <v>258</v>
      </c>
      <c r="E234" s="254" t="s">
        <v>560</v>
      </c>
      <c r="F234" s="255" t="s">
        <v>561</v>
      </c>
      <c r="G234" s="256" t="s">
        <v>365</v>
      </c>
      <c r="H234" s="257">
        <v>151.41</v>
      </c>
      <c r="I234" s="258">
        <v>0</v>
      </c>
      <c r="J234" s="259">
        <f>ROUND(I234*H234,2)</f>
        <v>0</v>
      </c>
      <c r="K234" s="255" t="s">
        <v>425</v>
      </c>
      <c r="L234" s="260"/>
      <c r="M234" s="261" t="s">
        <v>1</v>
      </c>
      <c r="N234" s="262" t="s">
        <v>37</v>
      </c>
      <c r="O234" s="71"/>
      <c r="P234" s="212">
        <f>O234*H234</f>
        <v>0</v>
      </c>
      <c r="Q234" s="212">
        <v>3.8300000000000001E-3</v>
      </c>
      <c r="R234" s="212">
        <f>Q234*H234</f>
        <v>0.57990030000000004</v>
      </c>
      <c r="S234" s="212">
        <v>0</v>
      </c>
      <c r="T234" s="21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4" t="s">
        <v>154</v>
      </c>
      <c r="AT234" s="214" t="s">
        <v>258</v>
      </c>
      <c r="AU234" s="214" t="s">
        <v>82</v>
      </c>
      <c r="AY234" s="17" t="s">
        <v>129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17" t="s">
        <v>80</v>
      </c>
      <c r="BK234" s="215">
        <f>ROUND(I234*H234,2)</f>
        <v>0</v>
      </c>
      <c r="BL234" s="17" t="s">
        <v>136</v>
      </c>
      <c r="BM234" s="214" t="s">
        <v>316</v>
      </c>
    </row>
    <row r="235" spans="1:65" s="2" customFormat="1" ht="10">
      <c r="A235" s="34"/>
      <c r="B235" s="35"/>
      <c r="C235" s="36"/>
      <c r="D235" s="216" t="s">
        <v>137</v>
      </c>
      <c r="E235" s="36"/>
      <c r="F235" s="217" t="s">
        <v>561</v>
      </c>
      <c r="G235" s="36"/>
      <c r="H235" s="36"/>
      <c r="I235" s="115"/>
      <c r="J235" s="36"/>
      <c r="K235" s="36"/>
      <c r="L235" s="39"/>
      <c r="M235" s="218"/>
      <c r="N235" s="219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137</v>
      </c>
      <c r="AU235" s="17" t="s">
        <v>82</v>
      </c>
    </row>
    <row r="236" spans="1:65" s="13" customFormat="1" ht="10">
      <c r="B236" s="220"/>
      <c r="C236" s="221"/>
      <c r="D236" s="216" t="s">
        <v>139</v>
      </c>
      <c r="E236" s="222" t="s">
        <v>1</v>
      </c>
      <c r="F236" s="223" t="s">
        <v>562</v>
      </c>
      <c r="G236" s="221"/>
      <c r="H236" s="224">
        <v>151.41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139</v>
      </c>
      <c r="AU236" s="230" t="s">
        <v>82</v>
      </c>
      <c r="AV236" s="13" t="s">
        <v>82</v>
      </c>
      <c r="AW236" s="13" t="s">
        <v>29</v>
      </c>
      <c r="AX236" s="13" t="s">
        <v>72</v>
      </c>
      <c r="AY236" s="230" t="s">
        <v>129</v>
      </c>
    </row>
    <row r="237" spans="1:65" s="14" customFormat="1" ht="10">
      <c r="B237" s="231"/>
      <c r="C237" s="232"/>
      <c r="D237" s="216" t="s">
        <v>139</v>
      </c>
      <c r="E237" s="233" t="s">
        <v>1</v>
      </c>
      <c r="F237" s="234" t="s">
        <v>141</v>
      </c>
      <c r="G237" s="232"/>
      <c r="H237" s="235">
        <v>151.41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139</v>
      </c>
      <c r="AU237" s="241" t="s">
        <v>82</v>
      </c>
      <c r="AV237" s="14" t="s">
        <v>136</v>
      </c>
      <c r="AW237" s="14" t="s">
        <v>29</v>
      </c>
      <c r="AX237" s="14" t="s">
        <v>80</v>
      </c>
      <c r="AY237" s="241" t="s">
        <v>129</v>
      </c>
    </row>
    <row r="238" spans="1:65" s="2" customFormat="1" ht="21.75" customHeight="1">
      <c r="A238" s="34"/>
      <c r="B238" s="35"/>
      <c r="C238" s="203" t="s">
        <v>230</v>
      </c>
      <c r="D238" s="203" t="s">
        <v>131</v>
      </c>
      <c r="E238" s="204" t="s">
        <v>563</v>
      </c>
      <c r="F238" s="205" t="s">
        <v>564</v>
      </c>
      <c r="G238" s="206" t="s">
        <v>374</v>
      </c>
      <c r="H238" s="207">
        <v>12</v>
      </c>
      <c r="I238" s="208">
        <v>0</v>
      </c>
      <c r="J238" s="209">
        <f>ROUND(I238*H238,2)</f>
        <v>0</v>
      </c>
      <c r="K238" s="205" t="s">
        <v>425</v>
      </c>
      <c r="L238" s="39"/>
      <c r="M238" s="210" t="s">
        <v>1</v>
      </c>
      <c r="N238" s="211" t="s">
        <v>37</v>
      </c>
      <c r="O238" s="71"/>
      <c r="P238" s="212">
        <f>O238*H238</f>
        <v>0</v>
      </c>
      <c r="Q238" s="212">
        <v>0</v>
      </c>
      <c r="R238" s="212">
        <f>Q238*H238</f>
        <v>0</v>
      </c>
      <c r="S238" s="212">
        <v>0</v>
      </c>
      <c r="T238" s="213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4" t="s">
        <v>136</v>
      </c>
      <c r="AT238" s="214" t="s">
        <v>131</v>
      </c>
      <c r="AU238" s="214" t="s">
        <v>82</v>
      </c>
      <c r="AY238" s="17" t="s">
        <v>129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7" t="s">
        <v>80</v>
      </c>
      <c r="BK238" s="215">
        <f>ROUND(I238*H238,2)</f>
        <v>0</v>
      </c>
      <c r="BL238" s="17" t="s">
        <v>136</v>
      </c>
      <c r="BM238" s="214" t="s">
        <v>322</v>
      </c>
    </row>
    <row r="239" spans="1:65" s="2" customFormat="1" ht="10">
      <c r="A239" s="34"/>
      <c r="B239" s="35"/>
      <c r="C239" s="36"/>
      <c r="D239" s="216" t="s">
        <v>137</v>
      </c>
      <c r="E239" s="36"/>
      <c r="F239" s="217" t="s">
        <v>564</v>
      </c>
      <c r="G239" s="36"/>
      <c r="H239" s="36"/>
      <c r="I239" s="115"/>
      <c r="J239" s="36"/>
      <c r="K239" s="36"/>
      <c r="L239" s="39"/>
      <c r="M239" s="218"/>
      <c r="N239" s="219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137</v>
      </c>
      <c r="AU239" s="17" t="s">
        <v>82</v>
      </c>
    </row>
    <row r="240" spans="1:65" s="2" customFormat="1" ht="16.5" customHeight="1">
      <c r="A240" s="34"/>
      <c r="B240" s="35"/>
      <c r="C240" s="253" t="s">
        <v>329</v>
      </c>
      <c r="D240" s="253" t="s">
        <v>258</v>
      </c>
      <c r="E240" s="254" t="s">
        <v>565</v>
      </c>
      <c r="F240" s="255" t="s">
        <v>566</v>
      </c>
      <c r="G240" s="256" t="s">
        <v>374</v>
      </c>
      <c r="H240" s="257">
        <v>12</v>
      </c>
      <c r="I240" s="258">
        <v>0</v>
      </c>
      <c r="J240" s="259">
        <f>ROUND(I240*H240,2)</f>
        <v>0</v>
      </c>
      <c r="K240" s="255" t="s">
        <v>513</v>
      </c>
      <c r="L240" s="260"/>
      <c r="M240" s="261" t="s">
        <v>1</v>
      </c>
      <c r="N240" s="262" t="s">
        <v>37</v>
      </c>
      <c r="O240" s="71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4" t="s">
        <v>154</v>
      </c>
      <c r="AT240" s="214" t="s">
        <v>258</v>
      </c>
      <c r="AU240" s="214" t="s">
        <v>82</v>
      </c>
      <c r="AY240" s="17" t="s">
        <v>129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7" t="s">
        <v>80</v>
      </c>
      <c r="BK240" s="215">
        <f>ROUND(I240*H240,2)</f>
        <v>0</v>
      </c>
      <c r="BL240" s="17" t="s">
        <v>136</v>
      </c>
      <c r="BM240" s="214" t="s">
        <v>332</v>
      </c>
    </row>
    <row r="241" spans="1:65" s="2" customFormat="1" ht="10">
      <c r="A241" s="34"/>
      <c r="B241" s="35"/>
      <c r="C241" s="36"/>
      <c r="D241" s="216" t="s">
        <v>137</v>
      </c>
      <c r="E241" s="36"/>
      <c r="F241" s="217" t="s">
        <v>566</v>
      </c>
      <c r="G241" s="36"/>
      <c r="H241" s="36"/>
      <c r="I241" s="115"/>
      <c r="J241" s="36"/>
      <c r="K241" s="36"/>
      <c r="L241" s="39"/>
      <c r="M241" s="218"/>
      <c r="N241" s="219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137</v>
      </c>
      <c r="AU241" s="17" t="s">
        <v>82</v>
      </c>
    </row>
    <row r="242" spans="1:65" s="2" customFormat="1" ht="21.75" customHeight="1">
      <c r="A242" s="34"/>
      <c r="B242" s="35"/>
      <c r="C242" s="203" t="s">
        <v>235</v>
      </c>
      <c r="D242" s="203" t="s">
        <v>131</v>
      </c>
      <c r="E242" s="204" t="s">
        <v>567</v>
      </c>
      <c r="F242" s="205" t="s">
        <v>568</v>
      </c>
      <c r="G242" s="206" t="s">
        <v>374</v>
      </c>
      <c r="H242" s="207">
        <v>16</v>
      </c>
      <c r="I242" s="208">
        <v>0</v>
      </c>
      <c r="J242" s="209">
        <f>ROUND(I242*H242,2)</f>
        <v>0</v>
      </c>
      <c r="K242" s="205" t="s">
        <v>425</v>
      </c>
      <c r="L242" s="39"/>
      <c r="M242" s="210" t="s">
        <v>1</v>
      </c>
      <c r="N242" s="211" t="s">
        <v>37</v>
      </c>
      <c r="O242" s="71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4" t="s">
        <v>136</v>
      </c>
      <c r="AT242" s="214" t="s">
        <v>131</v>
      </c>
      <c r="AU242" s="214" t="s">
        <v>82</v>
      </c>
      <c r="AY242" s="17" t="s">
        <v>129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7" t="s">
        <v>80</v>
      </c>
      <c r="BK242" s="215">
        <f>ROUND(I242*H242,2)</f>
        <v>0</v>
      </c>
      <c r="BL242" s="17" t="s">
        <v>136</v>
      </c>
      <c r="BM242" s="214" t="s">
        <v>337</v>
      </c>
    </row>
    <row r="243" spans="1:65" s="2" customFormat="1" ht="18">
      <c r="A243" s="34"/>
      <c r="B243" s="35"/>
      <c r="C243" s="36"/>
      <c r="D243" s="216" t="s">
        <v>137</v>
      </c>
      <c r="E243" s="36"/>
      <c r="F243" s="217" t="s">
        <v>568</v>
      </c>
      <c r="G243" s="36"/>
      <c r="H243" s="36"/>
      <c r="I243" s="115"/>
      <c r="J243" s="36"/>
      <c r="K243" s="36"/>
      <c r="L243" s="39"/>
      <c r="M243" s="218"/>
      <c r="N243" s="219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137</v>
      </c>
      <c r="AU243" s="17" t="s">
        <v>82</v>
      </c>
    </row>
    <row r="244" spans="1:65" s="2" customFormat="1" ht="16.5" customHeight="1">
      <c r="A244" s="34"/>
      <c r="B244" s="35"/>
      <c r="C244" s="253" t="s">
        <v>339</v>
      </c>
      <c r="D244" s="253" t="s">
        <v>258</v>
      </c>
      <c r="E244" s="254" t="s">
        <v>569</v>
      </c>
      <c r="F244" s="255" t="s">
        <v>570</v>
      </c>
      <c r="G244" s="256" t="s">
        <v>374</v>
      </c>
      <c r="H244" s="257">
        <v>16</v>
      </c>
      <c r="I244" s="258">
        <v>0</v>
      </c>
      <c r="J244" s="259">
        <f>ROUND(I244*H244,2)</f>
        <v>0</v>
      </c>
      <c r="K244" s="255" t="s">
        <v>425</v>
      </c>
      <c r="L244" s="260"/>
      <c r="M244" s="261" t="s">
        <v>1</v>
      </c>
      <c r="N244" s="262" t="s">
        <v>37</v>
      </c>
      <c r="O244" s="71"/>
      <c r="P244" s="212">
        <f>O244*H244</f>
        <v>0</v>
      </c>
      <c r="Q244" s="212">
        <v>3.5E-4</v>
      </c>
      <c r="R244" s="212">
        <f>Q244*H244</f>
        <v>5.5999999999999999E-3</v>
      </c>
      <c r="S244" s="212">
        <v>0</v>
      </c>
      <c r="T244" s="21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4" t="s">
        <v>154</v>
      </c>
      <c r="AT244" s="214" t="s">
        <v>258</v>
      </c>
      <c r="AU244" s="214" t="s">
        <v>82</v>
      </c>
      <c r="AY244" s="17" t="s">
        <v>129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7" t="s">
        <v>80</v>
      </c>
      <c r="BK244" s="215">
        <f>ROUND(I244*H244,2)</f>
        <v>0</v>
      </c>
      <c r="BL244" s="17" t="s">
        <v>136</v>
      </c>
      <c r="BM244" s="214" t="s">
        <v>342</v>
      </c>
    </row>
    <row r="245" spans="1:65" s="2" customFormat="1" ht="10">
      <c r="A245" s="34"/>
      <c r="B245" s="35"/>
      <c r="C245" s="36"/>
      <c r="D245" s="216" t="s">
        <v>137</v>
      </c>
      <c r="E245" s="36"/>
      <c r="F245" s="217" t="s">
        <v>570</v>
      </c>
      <c r="G245" s="36"/>
      <c r="H245" s="36"/>
      <c r="I245" s="115"/>
      <c r="J245" s="36"/>
      <c r="K245" s="36"/>
      <c r="L245" s="39"/>
      <c r="M245" s="218"/>
      <c r="N245" s="219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137</v>
      </c>
      <c r="AU245" s="17" t="s">
        <v>82</v>
      </c>
    </row>
    <row r="246" spans="1:65" s="2" customFormat="1" ht="21.75" customHeight="1">
      <c r="A246" s="34"/>
      <c r="B246" s="35"/>
      <c r="C246" s="203" t="s">
        <v>240</v>
      </c>
      <c r="D246" s="203" t="s">
        <v>131</v>
      </c>
      <c r="E246" s="204" t="s">
        <v>571</v>
      </c>
      <c r="F246" s="205" t="s">
        <v>572</v>
      </c>
      <c r="G246" s="206" t="s">
        <v>374</v>
      </c>
      <c r="H246" s="207">
        <v>2</v>
      </c>
      <c r="I246" s="208">
        <v>0</v>
      </c>
      <c r="J246" s="209">
        <f>ROUND(I246*H246,2)</f>
        <v>0</v>
      </c>
      <c r="K246" s="205" t="s">
        <v>425</v>
      </c>
      <c r="L246" s="39"/>
      <c r="M246" s="210" t="s">
        <v>1</v>
      </c>
      <c r="N246" s="211" t="s">
        <v>37</v>
      </c>
      <c r="O246" s="71"/>
      <c r="P246" s="212">
        <f>O246*H246</f>
        <v>0</v>
      </c>
      <c r="Q246" s="212">
        <v>1.0000000000000001E-5</v>
      </c>
      <c r="R246" s="212">
        <f>Q246*H246</f>
        <v>2.0000000000000002E-5</v>
      </c>
      <c r="S246" s="212">
        <v>0</v>
      </c>
      <c r="T246" s="213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4" t="s">
        <v>136</v>
      </c>
      <c r="AT246" s="214" t="s">
        <v>131</v>
      </c>
      <c r="AU246" s="214" t="s">
        <v>82</v>
      </c>
      <c r="AY246" s="17" t="s">
        <v>129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7" t="s">
        <v>80</v>
      </c>
      <c r="BK246" s="215">
        <f>ROUND(I246*H246,2)</f>
        <v>0</v>
      </c>
      <c r="BL246" s="17" t="s">
        <v>136</v>
      </c>
      <c r="BM246" s="214" t="s">
        <v>348</v>
      </c>
    </row>
    <row r="247" spans="1:65" s="2" customFormat="1" ht="18">
      <c r="A247" s="34"/>
      <c r="B247" s="35"/>
      <c r="C247" s="36"/>
      <c r="D247" s="216" t="s">
        <v>137</v>
      </c>
      <c r="E247" s="36"/>
      <c r="F247" s="217" t="s">
        <v>572</v>
      </c>
      <c r="G247" s="36"/>
      <c r="H247" s="36"/>
      <c r="I247" s="115"/>
      <c r="J247" s="36"/>
      <c r="K247" s="36"/>
      <c r="L247" s="39"/>
      <c r="M247" s="218"/>
      <c r="N247" s="219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137</v>
      </c>
      <c r="AU247" s="17" t="s">
        <v>82</v>
      </c>
    </row>
    <row r="248" spans="1:65" s="2" customFormat="1" ht="16.5" customHeight="1">
      <c r="A248" s="34"/>
      <c r="B248" s="35"/>
      <c r="C248" s="253" t="s">
        <v>350</v>
      </c>
      <c r="D248" s="253" t="s">
        <v>258</v>
      </c>
      <c r="E248" s="254" t="s">
        <v>573</v>
      </c>
      <c r="F248" s="255" t="s">
        <v>574</v>
      </c>
      <c r="G248" s="256" t="s">
        <v>374</v>
      </c>
      <c r="H248" s="257">
        <v>2</v>
      </c>
      <c r="I248" s="258">
        <v>0</v>
      </c>
      <c r="J248" s="259">
        <f>ROUND(I248*H248,2)</f>
        <v>0</v>
      </c>
      <c r="K248" s="255" t="s">
        <v>425</v>
      </c>
      <c r="L248" s="260"/>
      <c r="M248" s="261" t="s">
        <v>1</v>
      </c>
      <c r="N248" s="262" t="s">
        <v>37</v>
      </c>
      <c r="O248" s="71"/>
      <c r="P248" s="212">
        <f>O248*H248</f>
        <v>0</v>
      </c>
      <c r="Q248" s="212">
        <v>8.8000000000000003E-4</v>
      </c>
      <c r="R248" s="212">
        <f>Q248*H248</f>
        <v>1.7600000000000001E-3</v>
      </c>
      <c r="S248" s="212">
        <v>0</v>
      </c>
      <c r="T248" s="21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4" t="s">
        <v>154</v>
      </c>
      <c r="AT248" s="214" t="s">
        <v>258</v>
      </c>
      <c r="AU248" s="214" t="s">
        <v>82</v>
      </c>
      <c r="AY248" s="17" t="s">
        <v>129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7" t="s">
        <v>80</v>
      </c>
      <c r="BK248" s="215">
        <f>ROUND(I248*H248,2)</f>
        <v>0</v>
      </c>
      <c r="BL248" s="17" t="s">
        <v>136</v>
      </c>
      <c r="BM248" s="214" t="s">
        <v>353</v>
      </c>
    </row>
    <row r="249" spans="1:65" s="2" customFormat="1" ht="10">
      <c r="A249" s="34"/>
      <c r="B249" s="35"/>
      <c r="C249" s="36"/>
      <c r="D249" s="216" t="s">
        <v>137</v>
      </c>
      <c r="E249" s="36"/>
      <c r="F249" s="217" t="s">
        <v>574</v>
      </c>
      <c r="G249" s="36"/>
      <c r="H249" s="36"/>
      <c r="I249" s="115"/>
      <c r="J249" s="36"/>
      <c r="K249" s="36"/>
      <c r="L249" s="39"/>
      <c r="M249" s="218"/>
      <c r="N249" s="219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137</v>
      </c>
      <c r="AU249" s="17" t="s">
        <v>82</v>
      </c>
    </row>
    <row r="250" spans="1:65" s="2" customFormat="1" ht="21.75" customHeight="1">
      <c r="A250" s="34"/>
      <c r="B250" s="35"/>
      <c r="C250" s="203" t="s">
        <v>246</v>
      </c>
      <c r="D250" s="203" t="s">
        <v>131</v>
      </c>
      <c r="E250" s="204" t="s">
        <v>575</v>
      </c>
      <c r="F250" s="205" t="s">
        <v>576</v>
      </c>
      <c r="G250" s="206" t="s">
        <v>374</v>
      </c>
      <c r="H250" s="207">
        <v>4</v>
      </c>
      <c r="I250" s="208">
        <v>0</v>
      </c>
      <c r="J250" s="209">
        <f>ROUND(I250*H250,2)</f>
        <v>0</v>
      </c>
      <c r="K250" s="205" t="s">
        <v>425</v>
      </c>
      <c r="L250" s="39"/>
      <c r="M250" s="210" t="s">
        <v>1</v>
      </c>
      <c r="N250" s="211" t="s">
        <v>37</v>
      </c>
      <c r="O250" s="71"/>
      <c r="P250" s="212">
        <f>O250*H250</f>
        <v>0</v>
      </c>
      <c r="Q250" s="212">
        <v>1.0000000000000001E-5</v>
      </c>
      <c r="R250" s="212">
        <f>Q250*H250</f>
        <v>4.0000000000000003E-5</v>
      </c>
      <c r="S250" s="212">
        <v>0</v>
      </c>
      <c r="T250" s="21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4" t="s">
        <v>136</v>
      </c>
      <c r="AT250" s="214" t="s">
        <v>131</v>
      </c>
      <c r="AU250" s="214" t="s">
        <v>82</v>
      </c>
      <c r="AY250" s="17" t="s">
        <v>129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7" t="s">
        <v>80</v>
      </c>
      <c r="BK250" s="215">
        <f>ROUND(I250*H250,2)</f>
        <v>0</v>
      </c>
      <c r="BL250" s="17" t="s">
        <v>136</v>
      </c>
      <c r="BM250" s="214" t="s">
        <v>577</v>
      </c>
    </row>
    <row r="251" spans="1:65" s="2" customFormat="1" ht="18">
      <c r="A251" s="34"/>
      <c r="B251" s="35"/>
      <c r="C251" s="36"/>
      <c r="D251" s="216" t="s">
        <v>137</v>
      </c>
      <c r="E251" s="36"/>
      <c r="F251" s="217" t="s">
        <v>576</v>
      </c>
      <c r="G251" s="36"/>
      <c r="H251" s="36"/>
      <c r="I251" s="115"/>
      <c r="J251" s="36"/>
      <c r="K251" s="36"/>
      <c r="L251" s="39"/>
      <c r="M251" s="218"/>
      <c r="N251" s="219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137</v>
      </c>
      <c r="AU251" s="17" t="s">
        <v>82</v>
      </c>
    </row>
    <row r="252" spans="1:65" s="2" customFormat="1" ht="21.75" customHeight="1">
      <c r="A252" s="34"/>
      <c r="B252" s="35"/>
      <c r="C252" s="253" t="s">
        <v>362</v>
      </c>
      <c r="D252" s="253" t="s">
        <v>258</v>
      </c>
      <c r="E252" s="254" t="s">
        <v>578</v>
      </c>
      <c r="F252" s="255" t="s">
        <v>579</v>
      </c>
      <c r="G252" s="256" t="s">
        <v>374</v>
      </c>
      <c r="H252" s="257">
        <v>4</v>
      </c>
      <c r="I252" s="258">
        <v>0</v>
      </c>
      <c r="J252" s="259">
        <f>ROUND(I252*H252,2)</f>
        <v>0</v>
      </c>
      <c r="K252" s="255" t="s">
        <v>425</v>
      </c>
      <c r="L252" s="260"/>
      <c r="M252" s="261" t="s">
        <v>1</v>
      </c>
      <c r="N252" s="262" t="s">
        <v>37</v>
      </c>
      <c r="O252" s="71"/>
      <c r="P252" s="212">
        <f>O252*H252</f>
        <v>0</v>
      </c>
      <c r="Q252" s="212">
        <v>2.47E-3</v>
      </c>
      <c r="R252" s="212">
        <f>Q252*H252</f>
        <v>9.8799999999999999E-3</v>
      </c>
      <c r="S252" s="212">
        <v>0</v>
      </c>
      <c r="T252" s="21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4" t="s">
        <v>154</v>
      </c>
      <c r="AT252" s="214" t="s">
        <v>258</v>
      </c>
      <c r="AU252" s="214" t="s">
        <v>82</v>
      </c>
      <c r="AY252" s="17" t="s">
        <v>129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7" t="s">
        <v>80</v>
      </c>
      <c r="BK252" s="215">
        <f>ROUND(I252*H252,2)</f>
        <v>0</v>
      </c>
      <c r="BL252" s="17" t="s">
        <v>136</v>
      </c>
      <c r="BM252" s="214" t="s">
        <v>580</v>
      </c>
    </row>
    <row r="253" spans="1:65" s="2" customFormat="1" ht="10">
      <c r="A253" s="34"/>
      <c r="B253" s="35"/>
      <c r="C253" s="36"/>
      <c r="D253" s="216" t="s">
        <v>137</v>
      </c>
      <c r="E253" s="36"/>
      <c r="F253" s="217" t="s">
        <v>579</v>
      </c>
      <c r="G253" s="36"/>
      <c r="H253" s="36"/>
      <c r="I253" s="115"/>
      <c r="J253" s="36"/>
      <c r="K253" s="36"/>
      <c r="L253" s="39"/>
      <c r="M253" s="218"/>
      <c r="N253" s="219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137</v>
      </c>
      <c r="AU253" s="17" t="s">
        <v>82</v>
      </c>
    </row>
    <row r="254" spans="1:65" s="2" customFormat="1" ht="21.75" customHeight="1">
      <c r="A254" s="34"/>
      <c r="B254" s="35"/>
      <c r="C254" s="203" t="s">
        <v>251</v>
      </c>
      <c r="D254" s="203" t="s">
        <v>131</v>
      </c>
      <c r="E254" s="204" t="s">
        <v>581</v>
      </c>
      <c r="F254" s="205" t="s">
        <v>582</v>
      </c>
      <c r="G254" s="206" t="s">
        <v>374</v>
      </c>
      <c r="H254" s="207">
        <v>9</v>
      </c>
      <c r="I254" s="208">
        <v>0</v>
      </c>
      <c r="J254" s="209">
        <f>ROUND(I254*H254,2)</f>
        <v>0</v>
      </c>
      <c r="K254" s="205" t="s">
        <v>425</v>
      </c>
      <c r="L254" s="39"/>
      <c r="M254" s="210" t="s">
        <v>1</v>
      </c>
      <c r="N254" s="211" t="s">
        <v>37</v>
      </c>
      <c r="O254" s="71"/>
      <c r="P254" s="212">
        <f>O254*H254</f>
        <v>0</v>
      </c>
      <c r="Q254" s="212">
        <v>1.92726</v>
      </c>
      <c r="R254" s="212">
        <f>Q254*H254</f>
        <v>17.34534</v>
      </c>
      <c r="S254" s="212">
        <v>0</v>
      </c>
      <c r="T254" s="21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4" t="s">
        <v>136</v>
      </c>
      <c r="AT254" s="214" t="s">
        <v>131</v>
      </c>
      <c r="AU254" s="214" t="s">
        <v>82</v>
      </c>
      <c r="AY254" s="17" t="s">
        <v>129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7" t="s">
        <v>80</v>
      </c>
      <c r="BK254" s="215">
        <f>ROUND(I254*H254,2)</f>
        <v>0</v>
      </c>
      <c r="BL254" s="17" t="s">
        <v>136</v>
      </c>
      <c r="BM254" s="214" t="s">
        <v>583</v>
      </c>
    </row>
    <row r="255" spans="1:65" s="2" customFormat="1" ht="18">
      <c r="A255" s="34"/>
      <c r="B255" s="35"/>
      <c r="C255" s="36"/>
      <c r="D255" s="216" t="s">
        <v>137</v>
      </c>
      <c r="E255" s="36"/>
      <c r="F255" s="217" t="s">
        <v>582</v>
      </c>
      <c r="G255" s="36"/>
      <c r="H255" s="36"/>
      <c r="I255" s="115"/>
      <c r="J255" s="36"/>
      <c r="K255" s="36"/>
      <c r="L255" s="39"/>
      <c r="M255" s="218"/>
      <c r="N255" s="219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137</v>
      </c>
      <c r="AU255" s="17" t="s">
        <v>82</v>
      </c>
    </row>
    <row r="256" spans="1:65" s="2" customFormat="1" ht="21.75" customHeight="1">
      <c r="A256" s="34"/>
      <c r="B256" s="35"/>
      <c r="C256" s="253" t="s">
        <v>371</v>
      </c>
      <c r="D256" s="253" t="s">
        <v>258</v>
      </c>
      <c r="E256" s="254" t="s">
        <v>584</v>
      </c>
      <c r="F256" s="255" t="s">
        <v>585</v>
      </c>
      <c r="G256" s="256" t="s">
        <v>374</v>
      </c>
      <c r="H256" s="257">
        <v>9</v>
      </c>
      <c r="I256" s="258">
        <v>0</v>
      </c>
      <c r="J256" s="259">
        <f>ROUND(I256*H256,2)</f>
        <v>0</v>
      </c>
      <c r="K256" s="255" t="s">
        <v>425</v>
      </c>
      <c r="L256" s="260"/>
      <c r="M256" s="261" t="s">
        <v>1</v>
      </c>
      <c r="N256" s="262" t="s">
        <v>37</v>
      </c>
      <c r="O256" s="71"/>
      <c r="P256" s="212">
        <f>O256*H256</f>
        <v>0</v>
      </c>
      <c r="Q256" s="212">
        <v>0.52100000000000002</v>
      </c>
      <c r="R256" s="212">
        <f>Q256*H256</f>
        <v>4.6890000000000001</v>
      </c>
      <c r="S256" s="212">
        <v>0</v>
      </c>
      <c r="T256" s="21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4" t="s">
        <v>154</v>
      </c>
      <c r="AT256" s="214" t="s">
        <v>258</v>
      </c>
      <c r="AU256" s="214" t="s">
        <v>82</v>
      </c>
      <c r="AY256" s="17" t="s">
        <v>129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7" t="s">
        <v>80</v>
      </c>
      <c r="BK256" s="215">
        <f>ROUND(I256*H256,2)</f>
        <v>0</v>
      </c>
      <c r="BL256" s="17" t="s">
        <v>136</v>
      </c>
      <c r="BM256" s="214" t="s">
        <v>586</v>
      </c>
    </row>
    <row r="257" spans="1:65" s="2" customFormat="1" ht="10">
      <c r="A257" s="34"/>
      <c r="B257" s="35"/>
      <c r="C257" s="36"/>
      <c r="D257" s="216" t="s">
        <v>137</v>
      </c>
      <c r="E257" s="36"/>
      <c r="F257" s="217" t="s">
        <v>585</v>
      </c>
      <c r="G257" s="36"/>
      <c r="H257" s="36"/>
      <c r="I257" s="115"/>
      <c r="J257" s="36"/>
      <c r="K257" s="36"/>
      <c r="L257" s="39"/>
      <c r="M257" s="218"/>
      <c r="N257" s="219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137</v>
      </c>
      <c r="AU257" s="17" t="s">
        <v>82</v>
      </c>
    </row>
    <row r="258" spans="1:65" s="2" customFormat="1" ht="21.75" customHeight="1">
      <c r="A258" s="34"/>
      <c r="B258" s="35"/>
      <c r="C258" s="253" t="s">
        <v>261</v>
      </c>
      <c r="D258" s="253" t="s">
        <v>258</v>
      </c>
      <c r="E258" s="254" t="s">
        <v>587</v>
      </c>
      <c r="F258" s="255" t="s">
        <v>588</v>
      </c>
      <c r="G258" s="256" t="s">
        <v>374</v>
      </c>
      <c r="H258" s="257">
        <v>2</v>
      </c>
      <c r="I258" s="258">
        <v>0</v>
      </c>
      <c r="J258" s="259">
        <f>ROUND(I258*H258,2)</f>
        <v>0</v>
      </c>
      <c r="K258" s="255" t="s">
        <v>513</v>
      </c>
      <c r="L258" s="260"/>
      <c r="M258" s="261" t="s">
        <v>1</v>
      </c>
      <c r="N258" s="262" t="s">
        <v>37</v>
      </c>
      <c r="O258" s="71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4" t="s">
        <v>154</v>
      </c>
      <c r="AT258" s="214" t="s">
        <v>258</v>
      </c>
      <c r="AU258" s="214" t="s">
        <v>82</v>
      </c>
      <c r="AY258" s="17" t="s">
        <v>129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7" t="s">
        <v>80</v>
      </c>
      <c r="BK258" s="215">
        <f>ROUND(I258*H258,2)</f>
        <v>0</v>
      </c>
      <c r="BL258" s="17" t="s">
        <v>136</v>
      </c>
      <c r="BM258" s="214" t="s">
        <v>589</v>
      </c>
    </row>
    <row r="259" spans="1:65" s="2" customFormat="1" ht="10">
      <c r="A259" s="34"/>
      <c r="B259" s="35"/>
      <c r="C259" s="36"/>
      <c r="D259" s="216" t="s">
        <v>137</v>
      </c>
      <c r="E259" s="36"/>
      <c r="F259" s="217" t="s">
        <v>588</v>
      </c>
      <c r="G259" s="36"/>
      <c r="H259" s="36"/>
      <c r="I259" s="115"/>
      <c r="J259" s="36"/>
      <c r="K259" s="36"/>
      <c r="L259" s="39"/>
      <c r="M259" s="218"/>
      <c r="N259" s="219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137</v>
      </c>
      <c r="AU259" s="17" t="s">
        <v>82</v>
      </c>
    </row>
    <row r="260" spans="1:65" s="2" customFormat="1" ht="21.75" customHeight="1">
      <c r="A260" s="34"/>
      <c r="B260" s="35"/>
      <c r="C260" s="253" t="s">
        <v>380</v>
      </c>
      <c r="D260" s="253" t="s">
        <v>258</v>
      </c>
      <c r="E260" s="254" t="s">
        <v>590</v>
      </c>
      <c r="F260" s="255" t="s">
        <v>591</v>
      </c>
      <c r="G260" s="256" t="s">
        <v>374</v>
      </c>
      <c r="H260" s="257">
        <v>2</v>
      </c>
      <c r="I260" s="258">
        <v>0</v>
      </c>
      <c r="J260" s="259">
        <f>ROUND(I260*H260,2)</f>
        <v>0</v>
      </c>
      <c r="K260" s="255" t="s">
        <v>425</v>
      </c>
      <c r="L260" s="260"/>
      <c r="M260" s="261" t="s">
        <v>1</v>
      </c>
      <c r="N260" s="262" t="s">
        <v>37</v>
      </c>
      <c r="O260" s="71"/>
      <c r="P260" s="212">
        <f>O260*H260</f>
        <v>0</v>
      </c>
      <c r="Q260" s="212">
        <v>0.254</v>
      </c>
      <c r="R260" s="212">
        <f>Q260*H260</f>
        <v>0.50800000000000001</v>
      </c>
      <c r="S260" s="212">
        <v>0</v>
      </c>
      <c r="T260" s="21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4" t="s">
        <v>154</v>
      </c>
      <c r="AT260" s="214" t="s">
        <v>258</v>
      </c>
      <c r="AU260" s="214" t="s">
        <v>82</v>
      </c>
      <c r="AY260" s="17" t="s">
        <v>129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7" t="s">
        <v>80</v>
      </c>
      <c r="BK260" s="215">
        <f>ROUND(I260*H260,2)</f>
        <v>0</v>
      </c>
      <c r="BL260" s="17" t="s">
        <v>136</v>
      </c>
      <c r="BM260" s="214" t="s">
        <v>366</v>
      </c>
    </row>
    <row r="261" spans="1:65" s="2" customFormat="1" ht="10">
      <c r="A261" s="34"/>
      <c r="B261" s="35"/>
      <c r="C261" s="36"/>
      <c r="D261" s="216" t="s">
        <v>137</v>
      </c>
      <c r="E261" s="36"/>
      <c r="F261" s="217" t="s">
        <v>591</v>
      </c>
      <c r="G261" s="36"/>
      <c r="H261" s="36"/>
      <c r="I261" s="115"/>
      <c r="J261" s="36"/>
      <c r="K261" s="36"/>
      <c r="L261" s="39"/>
      <c r="M261" s="218"/>
      <c r="N261" s="219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137</v>
      </c>
      <c r="AU261" s="17" t="s">
        <v>82</v>
      </c>
    </row>
    <row r="262" spans="1:65" s="2" customFormat="1" ht="21.75" customHeight="1">
      <c r="A262" s="34"/>
      <c r="B262" s="35"/>
      <c r="C262" s="253" t="s">
        <v>265</v>
      </c>
      <c r="D262" s="253" t="s">
        <v>258</v>
      </c>
      <c r="E262" s="254" t="s">
        <v>592</v>
      </c>
      <c r="F262" s="255" t="s">
        <v>593</v>
      </c>
      <c r="G262" s="256" t="s">
        <v>374</v>
      </c>
      <c r="H262" s="257">
        <v>1</v>
      </c>
      <c r="I262" s="258">
        <v>0</v>
      </c>
      <c r="J262" s="259">
        <f>ROUND(I262*H262,2)</f>
        <v>0</v>
      </c>
      <c r="K262" s="255" t="s">
        <v>425</v>
      </c>
      <c r="L262" s="260"/>
      <c r="M262" s="261" t="s">
        <v>1</v>
      </c>
      <c r="N262" s="262" t="s">
        <v>37</v>
      </c>
      <c r="O262" s="71"/>
      <c r="P262" s="212">
        <f>O262*H262</f>
        <v>0</v>
      </c>
      <c r="Q262" s="212">
        <v>1.0129999999999999</v>
      </c>
      <c r="R262" s="212">
        <f>Q262*H262</f>
        <v>1.0129999999999999</v>
      </c>
      <c r="S262" s="212">
        <v>0</v>
      </c>
      <c r="T262" s="213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4" t="s">
        <v>154</v>
      </c>
      <c r="AT262" s="214" t="s">
        <v>258</v>
      </c>
      <c r="AU262" s="214" t="s">
        <v>82</v>
      </c>
      <c r="AY262" s="17" t="s">
        <v>129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7" t="s">
        <v>80</v>
      </c>
      <c r="BK262" s="215">
        <f>ROUND(I262*H262,2)</f>
        <v>0</v>
      </c>
      <c r="BL262" s="17" t="s">
        <v>136</v>
      </c>
      <c r="BM262" s="214" t="s">
        <v>370</v>
      </c>
    </row>
    <row r="263" spans="1:65" s="2" customFormat="1" ht="18">
      <c r="A263" s="34"/>
      <c r="B263" s="35"/>
      <c r="C263" s="36"/>
      <c r="D263" s="216" t="s">
        <v>137</v>
      </c>
      <c r="E263" s="36"/>
      <c r="F263" s="217" t="s">
        <v>593</v>
      </c>
      <c r="G263" s="36"/>
      <c r="H263" s="36"/>
      <c r="I263" s="115"/>
      <c r="J263" s="36"/>
      <c r="K263" s="36"/>
      <c r="L263" s="39"/>
      <c r="M263" s="218"/>
      <c r="N263" s="219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137</v>
      </c>
      <c r="AU263" s="17" t="s">
        <v>82</v>
      </c>
    </row>
    <row r="264" spans="1:65" s="2" customFormat="1" ht="21.75" customHeight="1">
      <c r="A264" s="34"/>
      <c r="B264" s="35"/>
      <c r="C264" s="253" t="s">
        <v>388</v>
      </c>
      <c r="D264" s="253" t="s">
        <v>258</v>
      </c>
      <c r="E264" s="254" t="s">
        <v>594</v>
      </c>
      <c r="F264" s="255" t="s">
        <v>595</v>
      </c>
      <c r="G264" s="256" t="s">
        <v>374</v>
      </c>
      <c r="H264" s="257">
        <v>14</v>
      </c>
      <c r="I264" s="258">
        <v>0</v>
      </c>
      <c r="J264" s="259">
        <f>ROUND(I264*H264,2)</f>
        <v>0</v>
      </c>
      <c r="K264" s="255" t="s">
        <v>425</v>
      </c>
      <c r="L264" s="260"/>
      <c r="M264" s="261" t="s">
        <v>1</v>
      </c>
      <c r="N264" s="262" t="s">
        <v>37</v>
      </c>
      <c r="O264" s="71"/>
      <c r="P264" s="212">
        <f>O264*H264</f>
        <v>0</v>
      </c>
      <c r="Q264" s="212">
        <v>2E-3</v>
      </c>
      <c r="R264" s="212">
        <f>Q264*H264</f>
        <v>2.8000000000000001E-2</v>
      </c>
      <c r="S264" s="212">
        <v>0</v>
      </c>
      <c r="T264" s="21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4" t="s">
        <v>154</v>
      </c>
      <c r="AT264" s="214" t="s">
        <v>258</v>
      </c>
      <c r="AU264" s="214" t="s">
        <v>82</v>
      </c>
      <c r="AY264" s="17" t="s">
        <v>129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7" t="s">
        <v>80</v>
      </c>
      <c r="BK264" s="215">
        <f>ROUND(I264*H264,2)</f>
        <v>0</v>
      </c>
      <c r="BL264" s="17" t="s">
        <v>136</v>
      </c>
      <c r="BM264" s="214" t="s">
        <v>375</v>
      </c>
    </row>
    <row r="265" spans="1:65" s="2" customFormat="1" ht="10">
      <c r="A265" s="34"/>
      <c r="B265" s="35"/>
      <c r="C265" s="36"/>
      <c r="D265" s="216" t="s">
        <v>137</v>
      </c>
      <c r="E265" s="36"/>
      <c r="F265" s="217" t="s">
        <v>595</v>
      </c>
      <c r="G265" s="36"/>
      <c r="H265" s="36"/>
      <c r="I265" s="115"/>
      <c r="J265" s="36"/>
      <c r="K265" s="36"/>
      <c r="L265" s="39"/>
      <c r="M265" s="218"/>
      <c r="N265" s="219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137</v>
      </c>
      <c r="AU265" s="17" t="s">
        <v>82</v>
      </c>
    </row>
    <row r="266" spans="1:65" s="2" customFormat="1" ht="16.5" customHeight="1">
      <c r="A266" s="34"/>
      <c r="B266" s="35"/>
      <c r="C266" s="253" t="s">
        <v>270</v>
      </c>
      <c r="D266" s="253" t="s">
        <v>258</v>
      </c>
      <c r="E266" s="254" t="s">
        <v>596</v>
      </c>
      <c r="F266" s="255" t="s">
        <v>597</v>
      </c>
      <c r="G266" s="256" t="s">
        <v>374</v>
      </c>
      <c r="H266" s="257">
        <v>9</v>
      </c>
      <c r="I266" s="258">
        <v>0</v>
      </c>
      <c r="J266" s="259">
        <f>ROUND(I266*H266,2)</f>
        <v>0</v>
      </c>
      <c r="K266" s="255" t="s">
        <v>425</v>
      </c>
      <c r="L266" s="260"/>
      <c r="M266" s="261" t="s">
        <v>1</v>
      </c>
      <c r="N266" s="262" t="s">
        <v>37</v>
      </c>
      <c r="O266" s="71"/>
      <c r="P266" s="212">
        <f>O266*H266</f>
        <v>0</v>
      </c>
      <c r="Q266" s="212">
        <v>1.363</v>
      </c>
      <c r="R266" s="212">
        <f>Q266*H266</f>
        <v>12.266999999999999</v>
      </c>
      <c r="S266" s="212">
        <v>0</v>
      </c>
      <c r="T266" s="213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4" t="s">
        <v>154</v>
      </c>
      <c r="AT266" s="214" t="s">
        <v>258</v>
      </c>
      <c r="AU266" s="214" t="s">
        <v>82</v>
      </c>
      <c r="AY266" s="17" t="s">
        <v>129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17" t="s">
        <v>80</v>
      </c>
      <c r="BK266" s="215">
        <f>ROUND(I266*H266,2)</f>
        <v>0</v>
      </c>
      <c r="BL266" s="17" t="s">
        <v>136</v>
      </c>
      <c r="BM266" s="214" t="s">
        <v>379</v>
      </c>
    </row>
    <row r="267" spans="1:65" s="2" customFormat="1" ht="10">
      <c r="A267" s="34"/>
      <c r="B267" s="35"/>
      <c r="C267" s="36"/>
      <c r="D267" s="216" t="s">
        <v>137</v>
      </c>
      <c r="E267" s="36"/>
      <c r="F267" s="217" t="s">
        <v>597</v>
      </c>
      <c r="G267" s="36"/>
      <c r="H267" s="36"/>
      <c r="I267" s="115"/>
      <c r="J267" s="36"/>
      <c r="K267" s="36"/>
      <c r="L267" s="39"/>
      <c r="M267" s="218"/>
      <c r="N267" s="219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137</v>
      </c>
      <c r="AU267" s="17" t="s">
        <v>82</v>
      </c>
    </row>
    <row r="268" spans="1:65" s="2" customFormat="1" ht="21.75" customHeight="1">
      <c r="A268" s="34"/>
      <c r="B268" s="35"/>
      <c r="C268" s="203" t="s">
        <v>397</v>
      </c>
      <c r="D268" s="203" t="s">
        <v>131</v>
      </c>
      <c r="E268" s="204" t="s">
        <v>598</v>
      </c>
      <c r="F268" s="205" t="s">
        <v>599</v>
      </c>
      <c r="G268" s="206" t="s">
        <v>374</v>
      </c>
      <c r="H268" s="207">
        <v>11</v>
      </c>
      <c r="I268" s="208">
        <v>0</v>
      </c>
      <c r="J268" s="209">
        <f>ROUND(I268*H268,2)</f>
        <v>0</v>
      </c>
      <c r="K268" s="205" t="s">
        <v>425</v>
      </c>
      <c r="L268" s="39"/>
      <c r="M268" s="210" t="s">
        <v>1</v>
      </c>
      <c r="N268" s="211" t="s">
        <v>37</v>
      </c>
      <c r="O268" s="71"/>
      <c r="P268" s="212">
        <f>O268*H268</f>
        <v>0</v>
      </c>
      <c r="Q268" s="212">
        <v>0.21734000000000001</v>
      </c>
      <c r="R268" s="212">
        <f>Q268*H268</f>
        <v>2.3907400000000001</v>
      </c>
      <c r="S268" s="212">
        <v>0</v>
      </c>
      <c r="T268" s="213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4" t="s">
        <v>136</v>
      </c>
      <c r="AT268" s="214" t="s">
        <v>131</v>
      </c>
      <c r="AU268" s="214" t="s">
        <v>82</v>
      </c>
      <c r="AY268" s="17" t="s">
        <v>129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7" t="s">
        <v>80</v>
      </c>
      <c r="BK268" s="215">
        <f>ROUND(I268*H268,2)</f>
        <v>0</v>
      </c>
      <c r="BL268" s="17" t="s">
        <v>136</v>
      </c>
      <c r="BM268" s="214" t="s">
        <v>383</v>
      </c>
    </row>
    <row r="269" spans="1:65" s="2" customFormat="1" ht="18">
      <c r="A269" s="34"/>
      <c r="B269" s="35"/>
      <c r="C269" s="36"/>
      <c r="D269" s="216" t="s">
        <v>137</v>
      </c>
      <c r="E269" s="36"/>
      <c r="F269" s="217" t="s">
        <v>599</v>
      </c>
      <c r="G269" s="36"/>
      <c r="H269" s="36"/>
      <c r="I269" s="115"/>
      <c r="J269" s="36"/>
      <c r="K269" s="36"/>
      <c r="L269" s="39"/>
      <c r="M269" s="218"/>
      <c r="N269" s="219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137</v>
      </c>
      <c r="AU269" s="17" t="s">
        <v>82</v>
      </c>
    </row>
    <row r="270" spans="1:65" s="2" customFormat="1" ht="16.5" customHeight="1">
      <c r="A270" s="34"/>
      <c r="B270" s="35"/>
      <c r="C270" s="253" t="s">
        <v>278</v>
      </c>
      <c r="D270" s="253" t="s">
        <v>258</v>
      </c>
      <c r="E270" s="254" t="s">
        <v>600</v>
      </c>
      <c r="F270" s="255" t="s">
        <v>601</v>
      </c>
      <c r="G270" s="256" t="s">
        <v>400</v>
      </c>
      <c r="H270" s="257">
        <v>8</v>
      </c>
      <c r="I270" s="258">
        <v>0</v>
      </c>
      <c r="J270" s="259">
        <f>ROUND(I270*H270,2)</f>
        <v>0</v>
      </c>
      <c r="K270" s="255" t="s">
        <v>513</v>
      </c>
      <c r="L270" s="260"/>
      <c r="M270" s="261" t="s">
        <v>1</v>
      </c>
      <c r="N270" s="262" t="s">
        <v>37</v>
      </c>
      <c r="O270" s="71"/>
      <c r="P270" s="212">
        <f>O270*H270</f>
        <v>0</v>
      </c>
      <c r="Q270" s="212">
        <v>0</v>
      </c>
      <c r="R270" s="212">
        <f>Q270*H270</f>
        <v>0</v>
      </c>
      <c r="S270" s="212">
        <v>0</v>
      </c>
      <c r="T270" s="21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4" t="s">
        <v>154</v>
      </c>
      <c r="AT270" s="214" t="s">
        <v>258</v>
      </c>
      <c r="AU270" s="214" t="s">
        <v>82</v>
      </c>
      <c r="AY270" s="17" t="s">
        <v>129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7" t="s">
        <v>80</v>
      </c>
      <c r="BK270" s="215">
        <f>ROUND(I270*H270,2)</f>
        <v>0</v>
      </c>
      <c r="BL270" s="17" t="s">
        <v>136</v>
      </c>
      <c r="BM270" s="214" t="s">
        <v>387</v>
      </c>
    </row>
    <row r="271" spans="1:65" s="2" customFormat="1" ht="10">
      <c r="A271" s="34"/>
      <c r="B271" s="35"/>
      <c r="C271" s="36"/>
      <c r="D271" s="216" t="s">
        <v>137</v>
      </c>
      <c r="E271" s="36"/>
      <c r="F271" s="217" t="s">
        <v>601</v>
      </c>
      <c r="G271" s="36"/>
      <c r="H271" s="36"/>
      <c r="I271" s="115"/>
      <c r="J271" s="36"/>
      <c r="K271" s="36"/>
      <c r="L271" s="39"/>
      <c r="M271" s="218"/>
      <c r="N271" s="219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137</v>
      </c>
      <c r="AU271" s="17" t="s">
        <v>82</v>
      </c>
    </row>
    <row r="272" spans="1:65" s="2" customFormat="1" ht="16.5" customHeight="1">
      <c r="A272" s="34"/>
      <c r="B272" s="35"/>
      <c r="C272" s="253" t="s">
        <v>405</v>
      </c>
      <c r="D272" s="253" t="s">
        <v>258</v>
      </c>
      <c r="E272" s="254" t="s">
        <v>602</v>
      </c>
      <c r="F272" s="255" t="s">
        <v>603</v>
      </c>
      <c r="G272" s="256" t="s">
        <v>604</v>
      </c>
      <c r="H272" s="257">
        <v>3</v>
      </c>
      <c r="I272" s="258">
        <v>0</v>
      </c>
      <c r="J272" s="259">
        <f>ROUND(I272*H272,2)</f>
        <v>0</v>
      </c>
      <c r="K272" s="255" t="s">
        <v>513</v>
      </c>
      <c r="L272" s="260"/>
      <c r="M272" s="261" t="s">
        <v>1</v>
      </c>
      <c r="N272" s="262" t="s">
        <v>37</v>
      </c>
      <c r="O272" s="71"/>
      <c r="P272" s="212">
        <f>O272*H272</f>
        <v>0</v>
      </c>
      <c r="Q272" s="212">
        <v>0</v>
      </c>
      <c r="R272" s="212">
        <f>Q272*H272</f>
        <v>0</v>
      </c>
      <c r="S272" s="212">
        <v>0</v>
      </c>
      <c r="T272" s="21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4" t="s">
        <v>154</v>
      </c>
      <c r="AT272" s="214" t="s">
        <v>258</v>
      </c>
      <c r="AU272" s="214" t="s">
        <v>82</v>
      </c>
      <c r="AY272" s="17" t="s">
        <v>129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7" t="s">
        <v>80</v>
      </c>
      <c r="BK272" s="215">
        <f>ROUND(I272*H272,2)</f>
        <v>0</v>
      </c>
      <c r="BL272" s="17" t="s">
        <v>136</v>
      </c>
      <c r="BM272" s="214" t="s">
        <v>391</v>
      </c>
    </row>
    <row r="273" spans="1:65" s="2" customFormat="1" ht="10">
      <c r="A273" s="34"/>
      <c r="B273" s="35"/>
      <c r="C273" s="36"/>
      <c r="D273" s="216" t="s">
        <v>137</v>
      </c>
      <c r="E273" s="36"/>
      <c r="F273" s="217" t="s">
        <v>603</v>
      </c>
      <c r="G273" s="36"/>
      <c r="H273" s="36"/>
      <c r="I273" s="115"/>
      <c r="J273" s="36"/>
      <c r="K273" s="36"/>
      <c r="L273" s="39"/>
      <c r="M273" s="218"/>
      <c r="N273" s="219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137</v>
      </c>
      <c r="AU273" s="17" t="s">
        <v>82</v>
      </c>
    </row>
    <row r="274" spans="1:65" s="2" customFormat="1" ht="16.5" customHeight="1">
      <c r="A274" s="34"/>
      <c r="B274" s="35"/>
      <c r="C274" s="203" t="s">
        <v>283</v>
      </c>
      <c r="D274" s="203" t="s">
        <v>131</v>
      </c>
      <c r="E274" s="204" t="s">
        <v>605</v>
      </c>
      <c r="F274" s="205" t="s">
        <v>606</v>
      </c>
      <c r="G274" s="206" t="s">
        <v>365</v>
      </c>
      <c r="H274" s="207">
        <v>10</v>
      </c>
      <c r="I274" s="208">
        <v>0</v>
      </c>
      <c r="J274" s="209">
        <f>ROUND(I274*H274,2)</f>
        <v>0</v>
      </c>
      <c r="K274" s="205" t="s">
        <v>425</v>
      </c>
      <c r="L274" s="39"/>
      <c r="M274" s="210" t="s">
        <v>1</v>
      </c>
      <c r="N274" s="211" t="s">
        <v>37</v>
      </c>
      <c r="O274" s="71"/>
      <c r="P274" s="212">
        <f>O274*H274</f>
        <v>0</v>
      </c>
      <c r="Q274" s="212">
        <v>1.9000000000000001E-4</v>
      </c>
      <c r="R274" s="212">
        <f>Q274*H274</f>
        <v>1.9000000000000002E-3</v>
      </c>
      <c r="S274" s="212">
        <v>0</v>
      </c>
      <c r="T274" s="21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4" t="s">
        <v>136</v>
      </c>
      <c r="AT274" s="214" t="s">
        <v>131</v>
      </c>
      <c r="AU274" s="214" t="s">
        <v>82</v>
      </c>
      <c r="AY274" s="17" t="s">
        <v>129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7" t="s">
        <v>80</v>
      </c>
      <c r="BK274" s="215">
        <f>ROUND(I274*H274,2)</f>
        <v>0</v>
      </c>
      <c r="BL274" s="17" t="s">
        <v>136</v>
      </c>
      <c r="BM274" s="214" t="s">
        <v>395</v>
      </c>
    </row>
    <row r="275" spans="1:65" s="2" customFormat="1" ht="10">
      <c r="A275" s="34"/>
      <c r="B275" s="35"/>
      <c r="C275" s="36"/>
      <c r="D275" s="216" t="s">
        <v>137</v>
      </c>
      <c r="E275" s="36"/>
      <c r="F275" s="217" t="s">
        <v>606</v>
      </c>
      <c r="G275" s="36"/>
      <c r="H275" s="36"/>
      <c r="I275" s="115"/>
      <c r="J275" s="36"/>
      <c r="K275" s="36"/>
      <c r="L275" s="39"/>
      <c r="M275" s="218"/>
      <c r="N275" s="219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137</v>
      </c>
      <c r="AU275" s="17" t="s">
        <v>82</v>
      </c>
    </row>
    <row r="276" spans="1:65" s="13" customFormat="1" ht="10">
      <c r="B276" s="220"/>
      <c r="C276" s="221"/>
      <c r="D276" s="216" t="s">
        <v>139</v>
      </c>
      <c r="E276" s="222" t="s">
        <v>1</v>
      </c>
      <c r="F276" s="223" t="s">
        <v>607</v>
      </c>
      <c r="G276" s="221"/>
      <c r="H276" s="224">
        <v>10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139</v>
      </c>
      <c r="AU276" s="230" t="s">
        <v>82</v>
      </c>
      <c r="AV276" s="13" t="s">
        <v>82</v>
      </c>
      <c r="AW276" s="13" t="s">
        <v>29</v>
      </c>
      <c r="AX276" s="13" t="s">
        <v>72</v>
      </c>
      <c r="AY276" s="230" t="s">
        <v>129</v>
      </c>
    </row>
    <row r="277" spans="1:65" s="14" customFormat="1" ht="10">
      <c r="B277" s="231"/>
      <c r="C277" s="232"/>
      <c r="D277" s="216" t="s">
        <v>139</v>
      </c>
      <c r="E277" s="233" t="s">
        <v>1</v>
      </c>
      <c r="F277" s="234" t="s">
        <v>141</v>
      </c>
      <c r="G277" s="232"/>
      <c r="H277" s="235">
        <v>10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139</v>
      </c>
      <c r="AU277" s="241" t="s">
        <v>82</v>
      </c>
      <c r="AV277" s="14" t="s">
        <v>136</v>
      </c>
      <c r="AW277" s="14" t="s">
        <v>29</v>
      </c>
      <c r="AX277" s="14" t="s">
        <v>80</v>
      </c>
      <c r="AY277" s="241" t="s">
        <v>129</v>
      </c>
    </row>
    <row r="278" spans="1:65" s="2" customFormat="1" ht="16.5" customHeight="1">
      <c r="A278" s="34"/>
      <c r="B278" s="35"/>
      <c r="C278" s="203" t="s">
        <v>413</v>
      </c>
      <c r="D278" s="203" t="s">
        <v>131</v>
      </c>
      <c r="E278" s="204" t="s">
        <v>608</v>
      </c>
      <c r="F278" s="205" t="s">
        <v>609</v>
      </c>
      <c r="G278" s="206" t="s">
        <v>365</v>
      </c>
      <c r="H278" s="207">
        <v>7</v>
      </c>
      <c r="I278" s="208">
        <v>0</v>
      </c>
      <c r="J278" s="209">
        <f>ROUND(I278*H278,2)</f>
        <v>0</v>
      </c>
      <c r="K278" s="205" t="s">
        <v>425</v>
      </c>
      <c r="L278" s="39"/>
      <c r="M278" s="210" t="s">
        <v>1</v>
      </c>
      <c r="N278" s="211" t="s">
        <v>37</v>
      </c>
      <c r="O278" s="71"/>
      <c r="P278" s="212">
        <f>O278*H278</f>
        <v>0</v>
      </c>
      <c r="Q278" s="212">
        <v>1.2999999999999999E-4</v>
      </c>
      <c r="R278" s="212">
        <f>Q278*H278</f>
        <v>9.0999999999999989E-4</v>
      </c>
      <c r="S278" s="212">
        <v>0</v>
      </c>
      <c r="T278" s="21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4" t="s">
        <v>136</v>
      </c>
      <c r="AT278" s="214" t="s">
        <v>131</v>
      </c>
      <c r="AU278" s="214" t="s">
        <v>82</v>
      </c>
      <c r="AY278" s="17" t="s">
        <v>129</v>
      </c>
      <c r="BE278" s="215">
        <f>IF(N278="základní",J278,0)</f>
        <v>0</v>
      </c>
      <c r="BF278" s="215">
        <f>IF(N278="snížená",J278,0)</f>
        <v>0</v>
      </c>
      <c r="BG278" s="215">
        <f>IF(N278="zákl. přenesená",J278,0)</f>
        <v>0</v>
      </c>
      <c r="BH278" s="215">
        <f>IF(N278="sníž. přenesená",J278,0)</f>
        <v>0</v>
      </c>
      <c r="BI278" s="215">
        <f>IF(N278="nulová",J278,0)</f>
        <v>0</v>
      </c>
      <c r="BJ278" s="17" t="s">
        <v>80</v>
      </c>
      <c r="BK278" s="215">
        <f>ROUND(I278*H278,2)</f>
        <v>0</v>
      </c>
      <c r="BL278" s="17" t="s">
        <v>136</v>
      </c>
      <c r="BM278" s="214" t="s">
        <v>401</v>
      </c>
    </row>
    <row r="279" spans="1:65" s="2" customFormat="1" ht="10">
      <c r="A279" s="34"/>
      <c r="B279" s="35"/>
      <c r="C279" s="36"/>
      <c r="D279" s="216" t="s">
        <v>137</v>
      </c>
      <c r="E279" s="36"/>
      <c r="F279" s="217" t="s">
        <v>609</v>
      </c>
      <c r="G279" s="36"/>
      <c r="H279" s="36"/>
      <c r="I279" s="115"/>
      <c r="J279" s="36"/>
      <c r="K279" s="36"/>
      <c r="L279" s="39"/>
      <c r="M279" s="218"/>
      <c r="N279" s="219"/>
      <c r="O279" s="71"/>
      <c r="P279" s="71"/>
      <c r="Q279" s="71"/>
      <c r="R279" s="71"/>
      <c r="S279" s="71"/>
      <c r="T279" s="72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137</v>
      </c>
      <c r="AU279" s="17" t="s">
        <v>82</v>
      </c>
    </row>
    <row r="280" spans="1:65" s="2" customFormat="1" ht="16.5" customHeight="1">
      <c r="A280" s="34"/>
      <c r="B280" s="35"/>
      <c r="C280" s="203" t="s">
        <v>290</v>
      </c>
      <c r="D280" s="203" t="s">
        <v>131</v>
      </c>
      <c r="E280" s="204" t="s">
        <v>610</v>
      </c>
      <c r="F280" s="205" t="s">
        <v>611</v>
      </c>
      <c r="G280" s="206" t="s">
        <v>604</v>
      </c>
      <c r="H280" s="207">
        <v>1</v>
      </c>
      <c r="I280" s="208">
        <v>0</v>
      </c>
      <c r="J280" s="209">
        <f>ROUND(I280*H280,2)</f>
        <v>0</v>
      </c>
      <c r="K280" s="205" t="s">
        <v>513</v>
      </c>
      <c r="L280" s="39"/>
      <c r="M280" s="210" t="s">
        <v>1</v>
      </c>
      <c r="N280" s="211" t="s">
        <v>37</v>
      </c>
      <c r="O280" s="71"/>
      <c r="P280" s="212">
        <f>O280*H280</f>
        <v>0</v>
      </c>
      <c r="Q280" s="212">
        <v>0</v>
      </c>
      <c r="R280" s="212">
        <f>Q280*H280</f>
        <v>0</v>
      </c>
      <c r="S280" s="212">
        <v>0</v>
      </c>
      <c r="T280" s="213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4" t="s">
        <v>136</v>
      </c>
      <c r="AT280" s="214" t="s">
        <v>131</v>
      </c>
      <c r="AU280" s="214" t="s">
        <v>82</v>
      </c>
      <c r="AY280" s="17" t="s">
        <v>129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7" t="s">
        <v>80</v>
      </c>
      <c r="BK280" s="215">
        <f>ROUND(I280*H280,2)</f>
        <v>0</v>
      </c>
      <c r="BL280" s="17" t="s">
        <v>136</v>
      </c>
      <c r="BM280" s="214" t="s">
        <v>404</v>
      </c>
    </row>
    <row r="281" spans="1:65" s="2" customFormat="1" ht="10">
      <c r="A281" s="34"/>
      <c r="B281" s="35"/>
      <c r="C281" s="36"/>
      <c r="D281" s="216" t="s">
        <v>137</v>
      </c>
      <c r="E281" s="36"/>
      <c r="F281" s="217" t="s">
        <v>611</v>
      </c>
      <c r="G281" s="36"/>
      <c r="H281" s="36"/>
      <c r="I281" s="115"/>
      <c r="J281" s="36"/>
      <c r="K281" s="36"/>
      <c r="L281" s="39"/>
      <c r="M281" s="218"/>
      <c r="N281" s="219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137</v>
      </c>
      <c r="AU281" s="17" t="s">
        <v>82</v>
      </c>
    </row>
    <row r="282" spans="1:65" s="2" customFormat="1" ht="16.5" customHeight="1">
      <c r="A282" s="34"/>
      <c r="B282" s="35"/>
      <c r="C282" s="203" t="s">
        <v>422</v>
      </c>
      <c r="D282" s="203" t="s">
        <v>131</v>
      </c>
      <c r="E282" s="204" t="s">
        <v>612</v>
      </c>
      <c r="F282" s="205" t="s">
        <v>613</v>
      </c>
      <c r="G282" s="206" t="s">
        <v>604</v>
      </c>
      <c r="H282" s="207">
        <v>1</v>
      </c>
      <c r="I282" s="208">
        <v>0</v>
      </c>
      <c r="J282" s="209">
        <f>ROUND(I282*H282,2)</f>
        <v>0</v>
      </c>
      <c r="K282" s="205" t="s">
        <v>513</v>
      </c>
      <c r="L282" s="39"/>
      <c r="M282" s="210" t="s">
        <v>1</v>
      </c>
      <c r="N282" s="211" t="s">
        <v>37</v>
      </c>
      <c r="O282" s="71"/>
      <c r="P282" s="212">
        <f>O282*H282</f>
        <v>0</v>
      </c>
      <c r="Q282" s="212">
        <v>0</v>
      </c>
      <c r="R282" s="212">
        <f>Q282*H282</f>
        <v>0</v>
      </c>
      <c r="S282" s="212">
        <v>0</v>
      </c>
      <c r="T282" s="213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4" t="s">
        <v>136</v>
      </c>
      <c r="AT282" s="214" t="s">
        <v>131</v>
      </c>
      <c r="AU282" s="214" t="s">
        <v>82</v>
      </c>
      <c r="AY282" s="17" t="s">
        <v>129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7" t="s">
        <v>80</v>
      </c>
      <c r="BK282" s="215">
        <f>ROUND(I282*H282,2)</f>
        <v>0</v>
      </c>
      <c r="BL282" s="17" t="s">
        <v>136</v>
      </c>
      <c r="BM282" s="214" t="s">
        <v>408</v>
      </c>
    </row>
    <row r="283" spans="1:65" s="2" customFormat="1" ht="10">
      <c r="A283" s="34"/>
      <c r="B283" s="35"/>
      <c r="C283" s="36"/>
      <c r="D283" s="216" t="s">
        <v>137</v>
      </c>
      <c r="E283" s="36"/>
      <c r="F283" s="217" t="s">
        <v>613</v>
      </c>
      <c r="G283" s="36"/>
      <c r="H283" s="36"/>
      <c r="I283" s="115"/>
      <c r="J283" s="36"/>
      <c r="K283" s="36"/>
      <c r="L283" s="39"/>
      <c r="M283" s="218"/>
      <c r="N283" s="219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137</v>
      </c>
      <c r="AU283" s="17" t="s">
        <v>82</v>
      </c>
    </row>
    <row r="284" spans="1:65" s="2" customFormat="1" ht="33" customHeight="1">
      <c r="A284" s="34"/>
      <c r="B284" s="35"/>
      <c r="C284" s="253" t="s">
        <v>296</v>
      </c>
      <c r="D284" s="253" t="s">
        <v>258</v>
      </c>
      <c r="E284" s="254" t="s">
        <v>614</v>
      </c>
      <c r="F284" s="255" t="s">
        <v>615</v>
      </c>
      <c r="G284" s="256" t="s">
        <v>604</v>
      </c>
      <c r="H284" s="257">
        <v>1</v>
      </c>
      <c r="I284" s="258">
        <v>0</v>
      </c>
      <c r="J284" s="259">
        <f>ROUND(I284*H284,2)</f>
        <v>0</v>
      </c>
      <c r="K284" s="255" t="s">
        <v>513</v>
      </c>
      <c r="L284" s="260"/>
      <c r="M284" s="261" t="s">
        <v>1</v>
      </c>
      <c r="N284" s="262" t="s">
        <v>37</v>
      </c>
      <c r="O284" s="71"/>
      <c r="P284" s="212">
        <f>O284*H284</f>
        <v>0</v>
      </c>
      <c r="Q284" s="212">
        <v>0</v>
      </c>
      <c r="R284" s="212">
        <f>Q284*H284</f>
        <v>0</v>
      </c>
      <c r="S284" s="212">
        <v>0</v>
      </c>
      <c r="T284" s="21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4" t="s">
        <v>154</v>
      </c>
      <c r="AT284" s="214" t="s">
        <v>258</v>
      </c>
      <c r="AU284" s="214" t="s">
        <v>82</v>
      </c>
      <c r="AY284" s="17" t="s">
        <v>129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7" t="s">
        <v>80</v>
      </c>
      <c r="BK284" s="215">
        <f>ROUND(I284*H284,2)</f>
        <v>0</v>
      </c>
      <c r="BL284" s="17" t="s">
        <v>136</v>
      </c>
      <c r="BM284" s="214" t="s">
        <v>411</v>
      </c>
    </row>
    <row r="285" spans="1:65" s="2" customFormat="1" ht="18">
      <c r="A285" s="34"/>
      <c r="B285" s="35"/>
      <c r="C285" s="36"/>
      <c r="D285" s="216" t="s">
        <v>137</v>
      </c>
      <c r="E285" s="36"/>
      <c r="F285" s="217" t="s">
        <v>615</v>
      </c>
      <c r="G285" s="36"/>
      <c r="H285" s="36"/>
      <c r="I285" s="115"/>
      <c r="J285" s="36"/>
      <c r="K285" s="36"/>
      <c r="L285" s="39"/>
      <c r="M285" s="218"/>
      <c r="N285" s="219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137</v>
      </c>
      <c r="AU285" s="17" t="s">
        <v>82</v>
      </c>
    </row>
    <row r="286" spans="1:65" s="2" customFormat="1" ht="16.5" customHeight="1">
      <c r="A286" s="34"/>
      <c r="B286" s="35"/>
      <c r="C286" s="203" t="s">
        <v>435</v>
      </c>
      <c r="D286" s="203" t="s">
        <v>131</v>
      </c>
      <c r="E286" s="204" t="s">
        <v>614</v>
      </c>
      <c r="F286" s="205" t="s">
        <v>616</v>
      </c>
      <c r="G286" s="206" t="s">
        <v>604</v>
      </c>
      <c r="H286" s="207">
        <v>6</v>
      </c>
      <c r="I286" s="208">
        <v>0</v>
      </c>
      <c r="J286" s="209">
        <f>ROUND(I286*H286,2)</f>
        <v>0</v>
      </c>
      <c r="K286" s="205" t="s">
        <v>513</v>
      </c>
      <c r="L286" s="39"/>
      <c r="M286" s="210" t="s">
        <v>1</v>
      </c>
      <c r="N286" s="211" t="s">
        <v>37</v>
      </c>
      <c r="O286" s="71"/>
      <c r="P286" s="212">
        <f>O286*H286</f>
        <v>0</v>
      </c>
      <c r="Q286" s="212">
        <v>0</v>
      </c>
      <c r="R286" s="212">
        <f>Q286*H286</f>
        <v>0</v>
      </c>
      <c r="S286" s="212">
        <v>0</v>
      </c>
      <c r="T286" s="213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4" t="s">
        <v>136</v>
      </c>
      <c r="AT286" s="214" t="s">
        <v>131</v>
      </c>
      <c r="AU286" s="214" t="s">
        <v>82</v>
      </c>
      <c r="AY286" s="17" t="s">
        <v>129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7" t="s">
        <v>80</v>
      </c>
      <c r="BK286" s="215">
        <f>ROUND(I286*H286,2)</f>
        <v>0</v>
      </c>
      <c r="BL286" s="17" t="s">
        <v>136</v>
      </c>
      <c r="BM286" s="214" t="s">
        <v>416</v>
      </c>
    </row>
    <row r="287" spans="1:65" s="2" customFormat="1" ht="10">
      <c r="A287" s="34"/>
      <c r="B287" s="35"/>
      <c r="C287" s="36"/>
      <c r="D287" s="216" t="s">
        <v>137</v>
      </c>
      <c r="E287" s="36"/>
      <c r="F287" s="217" t="s">
        <v>616</v>
      </c>
      <c r="G287" s="36"/>
      <c r="H287" s="36"/>
      <c r="I287" s="115"/>
      <c r="J287" s="36"/>
      <c r="K287" s="36"/>
      <c r="L287" s="39"/>
      <c r="M287" s="218"/>
      <c r="N287" s="219"/>
      <c r="O287" s="71"/>
      <c r="P287" s="71"/>
      <c r="Q287" s="71"/>
      <c r="R287" s="71"/>
      <c r="S287" s="71"/>
      <c r="T287" s="72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7" t="s">
        <v>137</v>
      </c>
      <c r="AU287" s="17" t="s">
        <v>82</v>
      </c>
    </row>
    <row r="288" spans="1:65" s="2" customFormat="1" ht="21.75" customHeight="1">
      <c r="A288" s="34"/>
      <c r="B288" s="35"/>
      <c r="C288" s="203" t="s">
        <v>300</v>
      </c>
      <c r="D288" s="203" t="s">
        <v>131</v>
      </c>
      <c r="E288" s="204" t="s">
        <v>617</v>
      </c>
      <c r="F288" s="205" t="s">
        <v>618</v>
      </c>
      <c r="G288" s="206" t="s">
        <v>604</v>
      </c>
      <c r="H288" s="207">
        <v>1</v>
      </c>
      <c r="I288" s="208">
        <v>0</v>
      </c>
      <c r="J288" s="209">
        <f>ROUND(I288*H288,2)</f>
        <v>0</v>
      </c>
      <c r="K288" s="205" t="s">
        <v>513</v>
      </c>
      <c r="L288" s="39"/>
      <c r="M288" s="210" t="s">
        <v>1</v>
      </c>
      <c r="N288" s="211" t="s">
        <v>37</v>
      </c>
      <c r="O288" s="71"/>
      <c r="P288" s="212">
        <f>O288*H288</f>
        <v>0</v>
      </c>
      <c r="Q288" s="212">
        <v>0</v>
      </c>
      <c r="R288" s="212">
        <f>Q288*H288</f>
        <v>0</v>
      </c>
      <c r="S288" s="212">
        <v>0</v>
      </c>
      <c r="T288" s="21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4" t="s">
        <v>136</v>
      </c>
      <c r="AT288" s="214" t="s">
        <v>131</v>
      </c>
      <c r="AU288" s="214" t="s">
        <v>82</v>
      </c>
      <c r="AY288" s="17" t="s">
        <v>129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17" t="s">
        <v>80</v>
      </c>
      <c r="BK288" s="215">
        <f>ROUND(I288*H288,2)</f>
        <v>0</v>
      </c>
      <c r="BL288" s="17" t="s">
        <v>136</v>
      </c>
      <c r="BM288" s="214" t="s">
        <v>420</v>
      </c>
    </row>
    <row r="289" spans="1:65" s="2" customFormat="1" ht="18">
      <c r="A289" s="34"/>
      <c r="B289" s="35"/>
      <c r="C289" s="36"/>
      <c r="D289" s="216" t="s">
        <v>137</v>
      </c>
      <c r="E289" s="36"/>
      <c r="F289" s="217" t="s">
        <v>618</v>
      </c>
      <c r="G289" s="36"/>
      <c r="H289" s="36"/>
      <c r="I289" s="115"/>
      <c r="J289" s="36"/>
      <c r="K289" s="36"/>
      <c r="L289" s="39"/>
      <c r="M289" s="218"/>
      <c r="N289" s="219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137</v>
      </c>
      <c r="AU289" s="17" t="s">
        <v>82</v>
      </c>
    </row>
    <row r="290" spans="1:65" s="12" customFormat="1" ht="22.75" customHeight="1">
      <c r="B290" s="187"/>
      <c r="C290" s="188"/>
      <c r="D290" s="189" t="s">
        <v>71</v>
      </c>
      <c r="E290" s="201" t="s">
        <v>189</v>
      </c>
      <c r="F290" s="201" t="s">
        <v>412</v>
      </c>
      <c r="G290" s="188"/>
      <c r="H290" s="188"/>
      <c r="I290" s="191"/>
      <c r="J290" s="202">
        <f>BK290</f>
        <v>0</v>
      </c>
      <c r="K290" s="188"/>
      <c r="L290" s="193"/>
      <c r="M290" s="194"/>
      <c r="N290" s="195"/>
      <c r="O290" s="195"/>
      <c r="P290" s="196">
        <f>SUM(P291:P292)</f>
        <v>0</v>
      </c>
      <c r="Q290" s="195"/>
      <c r="R290" s="196">
        <f>SUM(R291:R292)</f>
        <v>0</v>
      </c>
      <c r="S290" s="195"/>
      <c r="T290" s="197">
        <f>SUM(T291:T292)</f>
        <v>0</v>
      </c>
      <c r="AR290" s="198" t="s">
        <v>80</v>
      </c>
      <c r="AT290" s="199" t="s">
        <v>71</v>
      </c>
      <c r="AU290" s="199" t="s">
        <v>80</v>
      </c>
      <c r="AY290" s="198" t="s">
        <v>129</v>
      </c>
      <c r="BK290" s="200">
        <f>SUM(BK291:BK292)</f>
        <v>0</v>
      </c>
    </row>
    <row r="291" spans="1:65" s="2" customFormat="1" ht="21.75" customHeight="1">
      <c r="A291" s="34"/>
      <c r="B291" s="35"/>
      <c r="C291" s="203" t="s">
        <v>445</v>
      </c>
      <c r="D291" s="203" t="s">
        <v>131</v>
      </c>
      <c r="E291" s="204" t="s">
        <v>619</v>
      </c>
      <c r="F291" s="205" t="s">
        <v>620</v>
      </c>
      <c r="G291" s="206" t="s">
        <v>134</v>
      </c>
      <c r="H291" s="207">
        <v>227.52</v>
      </c>
      <c r="I291" s="208">
        <v>0</v>
      </c>
      <c r="J291" s="209">
        <f>ROUND(I291*H291,2)</f>
        <v>0</v>
      </c>
      <c r="K291" s="205" t="s">
        <v>425</v>
      </c>
      <c r="L291" s="39"/>
      <c r="M291" s="210" t="s">
        <v>1</v>
      </c>
      <c r="N291" s="211" t="s">
        <v>37</v>
      </c>
      <c r="O291" s="71"/>
      <c r="P291" s="212">
        <f>O291*H291</f>
        <v>0</v>
      </c>
      <c r="Q291" s="212">
        <v>0</v>
      </c>
      <c r="R291" s="212">
        <f>Q291*H291</f>
        <v>0</v>
      </c>
      <c r="S291" s="212">
        <v>0</v>
      </c>
      <c r="T291" s="21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4" t="s">
        <v>136</v>
      </c>
      <c r="AT291" s="214" t="s">
        <v>131</v>
      </c>
      <c r="AU291" s="214" t="s">
        <v>82</v>
      </c>
      <c r="AY291" s="17" t="s">
        <v>129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7" t="s">
        <v>80</v>
      </c>
      <c r="BK291" s="215">
        <f>ROUND(I291*H291,2)</f>
        <v>0</v>
      </c>
      <c r="BL291" s="17" t="s">
        <v>136</v>
      </c>
      <c r="BM291" s="214" t="s">
        <v>433</v>
      </c>
    </row>
    <row r="292" spans="1:65" s="2" customFormat="1" ht="18">
      <c r="A292" s="34"/>
      <c r="B292" s="35"/>
      <c r="C292" s="36"/>
      <c r="D292" s="216" t="s">
        <v>137</v>
      </c>
      <c r="E292" s="36"/>
      <c r="F292" s="217" t="s">
        <v>620</v>
      </c>
      <c r="G292" s="36"/>
      <c r="H292" s="36"/>
      <c r="I292" s="115"/>
      <c r="J292" s="36"/>
      <c r="K292" s="36"/>
      <c r="L292" s="39"/>
      <c r="M292" s="218"/>
      <c r="N292" s="219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137</v>
      </c>
      <c r="AU292" s="17" t="s">
        <v>82</v>
      </c>
    </row>
    <row r="293" spans="1:65" s="12" customFormat="1" ht="22.75" customHeight="1">
      <c r="B293" s="187"/>
      <c r="C293" s="188"/>
      <c r="D293" s="189" t="s">
        <v>71</v>
      </c>
      <c r="E293" s="201" t="s">
        <v>449</v>
      </c>
      <c r="F293" s="201" t="s">
        <v>450</v>
      </c>
      <c r="G293" s="188"/>
      <c r="H293" s="188"/>
      <c r="I293" s="191"/>
      <c r="J293" s="202">
        <f>BK293</f>
        <v>0</v>
      </c>
      <c r="K293" s="188"/>
      <c r="L293" s="193"/>
      <c r="M293" s="194"/>
      <c r="N293" s="195"/>
      <c r="O293" s="195"/>
      <c r="P293" s="196">
        <f>SUM(P294:P295)</f>
        <v>0</v>
      </c>
      <c r="Q293" s="195"/>
      <c r="R293" s="196">
        <f>SUM(R294:R295)</f>
        <v>0</v>
      </c>
      <c r="S293" s="195"/>
      <c r="T293" s="197">
        <f>SUM(T294:T295)</f>
        <v>0</v>
      </c>
      <c r="AR293" s="198" t="s">
        <v>80</v>
      </c>
      <c r="AT293" s="199" t="s">
        <v>71</v>
      </c>
      <c r="AU293" s="199" t="s">
        <v>80</v>
      </c>
      <c r="AY293" s="198" t="s">
        <v>129</v>
      </c>
      <c r="BK293" s="200">
        <f>SUM(BK294:BK295)</f>
        <v>0</v>
      </c>
    </row>
    <row r="294" spans="1:65" s="2" customFormat="1" ht="21.75" customHeight="1">
      <c r="A294" s="34"/>
      <c r="B294" s="35"/>
      <c r="C294" s="203" t="s">
        <v>306</v>
      </c>
      <c r="D294" s="203" t="s">
        <v>131</v>
      </c>
      <c r="E294" s="204" t="s">
        <v>621</v>
      </c>
      <c r="F294" s="205" t="s">
        <v>622</v>
      </c>
      <c r="G294" s="206" t="s">
        <v>245</v>
      </c>
      <c r="H294" s="207">
        <v>830.80600000000004</v>
      </c>
      <c r="I294" s="208">
        <v>0</v>
      </c>
      <c r="J294" s="209">
        <f>ROUND(I294*H294,2)</f>
        <v>0</v>
      </c>
      <c r="K294" s="205" t="s">
        <v>425</v>
      </c>
      <c r="L294" s="39"/>
      <c r="M294" s="210" t="s">
        <v>1</v>
      </c>
      <c r="N294" s="211" t="s">
        <v>37</v>
      </c>
      <c r="O294" s="71"/>
      <c r="P294" s="212">
        <f>O294*H294</f>
        <v>0</v>
      </c>
      <c r="Q294" s="212">
        <v>0</v>
      </c>
      <c r="R294" s="212">
        <f>Q294*H294</f>
        <v>0</v>
      </c>
      <c r="S294" s="212">
        <v>0</v>
      </c>
      <c r="T294" s="213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4" t="s">
        <v>136</v>
      </c>
      <c r="AT294" s="214" t="s">
        <v>131</v>
      </c>
      <c r="AU294" s="214" t="s">
        <v>82</v>
      </c>
      <c r="AY294" s="17" t="s">
        <v>129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7" t="s">
        <v>80</v>
      </c>
      <c r="BK294" s="215">
        <f>ROUND(I294*H294,2)</f>
        <v>0</v>
      </c>
      <c r="BL294" s="17" t="s">
        <v>136</v>
      </c>
      <c r="BM294" s="214" t="s">
        <v>438</v>
      </c>
    </row>
    <row r="295" spans="1:65" s="2" customFormat="1" ht="18">
      <c r="A295" s="34"/>
      <c r="B295" s="35"/>
      <c r="C295" s="36"/>
      <c r="D295" s="216" t="s">
        <v>137</v>
      </c>
      <c r="E295" s="36"/>
      <c r="F295" s="217" t="s">
        <v>622</v>
      </c>
      <c r="G295" s="36"/>
      <c r="H295" s="36"/>
      <c r="I295" s="115"/>
      <c r="J295" s="36"/>
      <c r="K295" s="36"/>
      <c r="L295" s="39"/>
      <c r="M295" s="218"/>
      <c r="N295" s="219"/>
      <c r="O295" s="71"/>
      <c r="P295" s="71"/>
      <c r="Q295" s="71"/>
      <c r="R295" s="71"/>
      <c r="S295" s="71"/>
      <c r="T295" s="72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137</v>
      </c>
      <c r="AU295" s="17" t="s">
        <v>82</v>
      </c>
    </row>
    <row r="296" spans="1:65" s="12" customFormat="1" ht="25.9" customHeight="1">
      <c r="B296" s="187"/>
      <c r="C296" s="188"/>
      <c r="D296" s="189" t="s">
        <v>71</v>
      </c>
      <c r="E296" s="190" t="s">
        <v>258</v>
      </c>
      <c r="F296" s="190" t="s">
        <v>623</v>
      </c>
      <c r="G296" s="188"/>
      <c r="H296" s="188"/>
      <c r="I296" s="191"/>
      <c r="J296" s="192">
        <f>BK296</f>
        <v>0</v>
      </c>
      <c r="K296" s="188"/>
      <c r="L296" s="193"/>
      <c r="M296" s="194"/>
      <c r="N296" s="195"/>
      <c r="O296" s="195"/>
      <c r="P296" s="196">
        <f>P297</f>
        <v>0</v>
      </c>
      <c r="Q296" s="195"/>
      <c r="R296" s="196">
        <f>R297</f>
        <v>0</v>
      </c>
      <c r="S296" s="195"/>
      <c r="T296" s="197">
        <f>T297</f>
        <v>0</v>
      </c>
      <c r="AR296" s="198" t="s">
        <v>147</v>
      </c>
      <c r="AT296" s="199" t="s">
        <v>71</v>
      </c>
      <c r="AU296" s="199" t="s">
        <v>72</v>
      </c>
      <c r="AY296" s="198" t="s">
        <v>129</v>
      </c>
      <c r="BK296" s="200">
        <f>BK297</f>
        <v>0</v>
      </c>
    </row>
    <row r="297" spans="1:65" s="12" customFormat="1" ht="22.75" customHeight="1">
      <c r="B297" s="187"/>
      <c r="C297" s="188"/>
      <c r="D297" s="189" t="s">
        <v>71</v>
      </c>
      <c r="E297" s="201" t="s">
        <v>624</v>
      </c>
      <c r="F297" s="201" t="s">
        <v>625</v>
      </c>
      <c r="G297" s="188"/>
      <c r="H297" s="188"/>
      <c r="I297" s="191"/>
      <c r="J297" s="202">
        <f>BK297</f>
        <v>0</v>
      </c>
      <c r="K297" s="188"/>
      <c r="L297" s="193"/>
      <c r="M297" s="194"/>
      <c r="N297" s="195"/>
      <c r="O297" s="195"/>
      <c r="P297" s="196">
        <f>SUM(P298:P301)</f>
        <v>0</v>
      </c>
      <c r="Q297" s="195"/>
      <c r="R297" s="196">
        <f>SUM(R298:R301)</f>
        <v>0</v>
      </c>
      <c r="S297" s="195"/>
      <c r="T297" s="197">
        <f>SUM(T298:T301)</f>
        <v>0</v>
      </c>
      <c r="AR297" s="198" t="s">
        <v>147</v>
      </c>
      <c r="AT297" s="199" t="s">
        <v>71</v>
      </c>
      <c r="AU297" s="199" t="s">
        <v>80</v>
      </c>
      <c r="AY297" s="198" t="s">
        <v>129</v>
      </c>
      <c r="BK297" s="200">
        <f>SUM(BK298:BK301)</f>
        <v>0</v>
      </c>
    </row>
    <row r="298" spans="1:65" s="2" customFormat="1" ht="16.5" customHeight="1">
      <c r="A298" s="34"/>
      <c r="B298" s="35"/>
      <c r="C298" s="203" t="s">
        <v>459</v>
      </c>
      <c r="D298" s="203" t="s">
        <v>131</v>
      </c>
      <c r="E298" s="204" t="s">
        <v>626</v>
      </c>
      <c r="F298" s="205" t="s">
        <v>627</v>
      </c>
      <c r="G298" s="206" t="s">
        <v>628</v>
      </c>
      <c r="H298" s="207">
        <v>9</v>
      </c>
      <c r="I298" s="208">
        <v>0</v>
      </c>
      <c r="J298" s="209">
        <f>ROUND(I298*H298,2)</f>
        <v>0</v>
      </c>
      <c r="K298" s="205" t="s">
        <v>425</v>
      </c>
      <c r="L298" s="39"/>
      <c r="M298" s="210" t="s">
        <v>1</v>
      </c>
      <c r="N298" s="211" t="s">
        <v>37</v>
      </c>
      <c r="O298" s="71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14" t="s">
        <v>322</v>
      </c>
      <c r="AT298" s="214" t="s">
        <v>131</v>
      </c>
      <c r="AU298" s="214" t="s">
        <v>82</v>
      </c>
      <c r="AY298" s="17" t="s">
        <v>129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7" t="s">
        <v>80</v>
      </c>
      <c r="BK298" s="215">
        <f>ROUND(I298*H298,2)</f>
        <v>0</v>
      </c>
      <c r="BL298" s="17" t="s">
        <v>322</v>
      </c>
      <c r="BM298" s="214" t="s">
        <v>443</v>
      </c>
    </row>
    <row r="299" spans="1:65" s="2" customFormat="1" ht="10">
      <c r="A299" s="34"/>
      <c r="B299" s="35"/>
      <c r="C299" s="36"/>
      <c r="D299" s="216" t="s">
        <v>137</v>
      </c>
      <c r="E299" s="36"/>
      <c r="F299" s="217" t="s">
        <v>627</v>
      </c>
      <c r="G299" s="36"/>
      <c r="H299" s="36"/>
      <c r="I299" s="115"/>
      <c r="J299" s="36"/>
      <c r="K299" s="36"/>
      <c r="L299" s="39"/>
      <c r="M299" s="218"/>
      <c r="N299" s="219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137</v>
      </c>
      <c r="AU299" s="17" t="s">
        <v>82</v>
      </c>
    </row>
    <row r="300" spans="1:65" s="2" customFormat="1" ht="16.5" customHeight="1">
      <c r="A300" s="34"/>
      <c r="B300" s="35"/>
      <c r="C300" s="203" t="s">
        <v>311</v>
      </c>
      <c r="D300" s="203" t="s">
        <v>131</v>
      </c>
      <c r="E300" s="204" t="s">
        <v>629</v>
      </c>
      <c r="F300" s="205" t="s">
        <v>630</v>
      </c>
      <c r="G300" s="206" t="s">
        <v>365</v>
      </c>
      <c r="H300" s="207">
        <v>147</v>
      </c>
      <c r="I300" s="208">
        <v>0</v>
      </c>
      <c r="J300" s="209">
        <f>ROUND(I300*H300,2)</f>
        <v>0</v>
      </c>
      <c r="K300" s="205" t="s">
        <v>425</v>
      </c>
      <c r="L300" s="39"/>
      <c r="M300" s="210" t="s">
        <v>1</v>
      </c>
      <c r="N300" s="211" t="s">
        <v>37</v>
      </c>
      <c r="O300" s="71"/>
      <c r="P300" s="212">
        <f>O300*H300</f>
        <v>0</v>
      </c>
      <c r="Q300" s="212">
        <v>0</v>
      </c>
      <c r="R300" s="212">
        <f>Q300*H300</f>
        <v>0</v>
      </c>
      <c r="S300" s="212">
        <v>0</v>
      </c>
      <c r="T300" s="21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4" t="s">
        <v>322</v>
      </c>
      <c r="AT300" s="214" t="s">
        <v>131</v>
      </c>
      <c r="AU300" s="214" t="s">
        <v>82</v>
      </c>
      <c r="AY300" s="17" t="s">
        <v>129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17" t="s">
        <v>80</v>
      </c>
      <c r="BK300" s="215">
        <f>ROUND(I300*H300,2)</f>
        <v>0</v>
      </c>
      <c r="BL300" s="17" t="s">
        <v>322</v>
      </c>
      <c r="BM300" s="214" t="s">
        <v>448</v>
      </c>
    </row>
    <row r="301" spans="1:65" s="2" customFormat="1" ht="10">
      <c r="A301" s="34"/>
      <c r="B301" s="35"/>
      <c r="C301" s="36"/>
      <c r="D301" s="216" t="s">
        <v>137</v>
      </c>
      <c r="E301" s="36"/>
      <c r="F301" s="217" t="s">
        <v>630</v>
      </c>
      <c r="G301" s="36"/>
      <c r="H301" s="36"/>
      <c r="I301" s="115"/>
      <c r="J301" s="36"/>
      <c r="K301" s="36"/>
      <c r="L301" s="39"/>
      <c r="M301" s="263"/>
      <c r="N301" s="264"/>
      <c r="O301" s="265"/>
      <c r="P301" s="265"/>
      <c r="Q301" s="265"/>
      <c r="R301" s="265"/>
      <c r="S301" s="265"/>
      <c r="T301" s="26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137</v>
      </c>
      <c r="AU301" s="17" t="s">
        <v>82</v>
      </c>
    </row>
    <row r="302" spans="1:65" s="2" customFormat="1" ht="7" customHeight="1">
      <c r="A302" s="34"/>
      <c r="B302" s="54"/>
      <c r="C302" s="55"/>
      <c r="D302" s="55"/>
      <c r="E302" s="55"/>
      <c r="F302" s="55"/>
      <c r="G302" s="55"/>
      <c r="H302" s="55"/>
      <c r="I302" s="152"/>
      <c r="J302" s="55"/>
      <c r="K302" s="55"/>
      <c r="L302" s="39"/>
      <c r="M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</row>
  </sheetData>
  <sheetProtection algorithmName="SHA-512" hashValue="fnoEyJGSjsxyWTbP010p4trIRu0zkPFL1CCMIIMxPfk1/utFQkRXOX+8n40+618pZXCY5SCS9e8e+f9Kl4yVvA==" saltValue="pUAxZs4Y7APfad7eOT/qNFtZfSveQ6koF1j/OT2TA6A6nKF4fK2CZ+3FYQpiaTjw/1R9QPZbN9SZoPB5JUFsgg==" spinCount="100000" sheet="1" objects="1" scenarios="1" formatColumns="0" formatRows="0" autoFilter="0"/>
  <autoFilter ref="C124:K30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topLeftCell="A113" workbookViewId="0">
      <selection activeCell="I168" sqref="I168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108" customWidth="1"/>
    <col min="10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108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7" t="s">
        <v>88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5" customHeight="1">
      <c r="B4" s="20"/>
      <c r="D4" s="112" t="s">
        <v>95</v>
      </c>
      <c r="I4" s="108"/>
      <c r="L4" s="20"/>
      <c r="M4" s="113" t="s">
        <v>10</v>
      </c>
      <c r="AT4" s="17" t="s">
        <v>4</v>
      </c>
    </row>
    <row r="5" spans="1:46" s="1" customFormat="1" ht="7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1" t="str">
        <f>'Rekapitulace stavby'!K6</f>
        <v>SŠ automobilní Holice - hospodaření se srážkovými vodami</v>
      </c>
      <c r="F7" s="312"/>
      <c r="G7" s="312"/>
      <c r="H7" s="312"/>
      <c r="I7" s="108"/>
      <c r="L7" s="20"/>
    </row>
    <row r="8" spans="1:46" s="2" customFormat="1" ht="12" customHeight="1">
      <c r="A8" s="34"/>
      <c r="B8" s="39"/>
      <c r="C8" s="34"/>
      <c r="D8" s="114" t="s">
        <v>96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631</v>
      </c>
      <c r="F9" s="314"/>
      <c r="G9" s="314"/>
      <c r="H9" s="314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75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7" t="s">
        <v>1</v>
      </c>
      <c r="F27" s="317"/>
      <c r="G27" s="317"/>
      <c r="H27" s="317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7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9" t="s">
        <v>36</v>
      </c>
      <c r="E33" s="114" t="s">
        <v>37</v>
      </c>
      <c r="F33" s="130">
        <f>ROUND((SUM(BE120:BE209)),  2)</f>
        <v>0</v>
      </c>
      <c r="G33" s="34"/>
      <c r="H33" s="34"/>
      <c r="I33" s="131">
        <v>0.21</v>
      </c>
      <c r="J33" s="130">
        <f>ROUND(((SUM(BE120:BE209))*I33),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4" t="s">
        <v>38</v>
      </c>
      <c r="F34" s="130">
        <f>ROUND((SUM(BF120:BF209)),  2)</f>
        <v>0</v>
      </c>
      <c r="G34" s="34"/>
      <c r="H34" s="34"/>
      <c r="I34" s="131">
        <v>0.15</v>
      </c>
      <c r="J34" s="130">
        <f>ROUND(((SUM(BF120:BF209))*I34),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4" t="s">
        <v>39</v>
      </c>
      <c r="F35" s="130">
        <f>ROUND((SUM(BG120:BG209)),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4" t="s">
        <v>40</v>
      </c>
      <c r="F36" s="130">
        <f>ROUND((SUM(BH120:BH209)),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41</v>
      </c>
      <c r="F37" s="130">
        <f>ROUND((SUM(BI120:BI209)),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08"/>
      <c r="L41" s="20"/>
    </row>
    <row r="42" spans="1:31" s="1" customFormat="1" ht="14.4" customHeight="1">
      <c r="B42" s="20"/>
      <c r="I42" s="108"/>
      <c r="L42" s="20"/>
    </row>
    <row r="43" spans="1:31" s="1" customFormat="1" ht="14.4" customHeight="1">
      <c r="B43" s="20"/>
      <c r="I43" s="108"/>
      <c r="L43" s="20"/>
    </row>
    <row r="44" spans="1:31" s="1" customFormat="1" ht="14.4" customHeight="1">
      <c r="B44" s="20"/>
      <c r="I44" s="108"/>
      <c r="L44" s="20"/>
    </row>
    <row r="45" spans="1:31" s="1" customFormat="1" ht="14.4" customHeight="1">
      <c r="B45" s="20"/>
      <c r="I45" s="108"/>
      <c r="L45" s="20"/>
    </row>
    <row r="46" spans="1:31" s="1" customFormat="1" ht="14.4" customHeight="1">
      <c r="B46" s="20"/>
      <c r="I46" s="108"/>
      <c r="L46" s="20"/>
    </row>
    <row r="47" spans="1:31" s="1" customFormat="1" ht="14.4" customHeight="1">
      <c r="B47" s="20"/>
      <c r="I47" s="108"/>
      <c r="L47" s="20"/>
    </row>
    <row r="48" spans="1:31" s="1" customFormat="1" ht="14.4" customHeight="1">
      <c r="B48" s="20"/>
      <c r="I48" s="108"/>
      <c r="L48" s="20"/>
    </row>
    <row r="49" spans="1:31" s="1" customFormat="1" ht="14.4" customHeight="1">
      <c r="B49" s="20"/>
      <c r="I49" s="108"/>
      <c r="L49" s="20"/>
    </row>
    <row r="50" spans="1:31" s="2" customFormat="1" ht="14.4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7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SŠ automobilní Holice - hospodaření se srážkovými vodami</v>
      </c>
      <c r="F85" s="319"/>
      <c r="G85" s="319"/>
      <c r="H85" s="319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IO 02 - Nakládání s dešťovými vodami</v>
      </c>
      <c r="F87" s="320"/>
      <c r="G87" s="320"/>
      <c r="H87" s="320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2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99</v>
      </c>
      <c r="D94" s="157"/>
      <c r="E94" s="157"/>
      <c r="F94" s="157"/>
      <c r="G94" s="157"/>
      <c r="H94" s="157"/>
      <c r="I94" s="158"/>
      <c r="J94" s="159" t="s">
        <v>100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2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75" customHeight="1">
      <c r="A96" s="34"/>
      <c r="B96" s="35"/>
      <c r="C96" s="160" t="s">
        <v>101</v>
      </c>
      <c r="D96" s="36"/>
      <c r="E96" s="36"/>
      <c r="F96" s="36"/>
      <c r="G96" s="36"/>
      <c r="H96" s="36"/>
      <c r="I96" s="115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5" customHeight="1">
      <c r="B97" s="161"/>
      <c r="C97" s="162"/>
      <c r="D97" s="163" t="s">
        <v>103</v>
      </c>
      <c r="E97" s="164"/>
      <c r="F97" s="164"/>
      <c r="G97" s="164"/>
      <c r="H97" s="164"/>
      <c r="I97" s="165"/>
      <c r="J97" s="166">
        <f>J121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104</v>
      </c>
      <c r="E98" s="171"/>
      <c r="F98" s="171"/>
      <c r="G98" s="171"/>
      <c r="H98" s="171"/>
      <c r="I98" s="172"/>
      <c r="J98" s="173">
        <f>J122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108</v>
      </c>
      <c r="E99" s="171"/>
      <c r="F99" s="171"/>
      <c r="G99" s="171"/>
      <c r="H99" s="171"/>
      <c r="I99" s="172"/>
      <c r="J99" s="173">
        <f>J167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111</v>
      </c>
      <c r="E100" s="171"/>
      <c r="F100" s="171"/>
      <c r="G100" s="171"/>
      <c r="H100" s="171"/>
      <c r="I100" s="172"/>
      <c r="J100" s="173">
        <f>J201</f>
        <v>0</v>
      </c>
      <c r="K100" s="169"/>
      <c r="L100" s="174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15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7" customHeight="1">
      <c r="A102" s="34"/>
      <c r="B102" s="54"/>
      <c r="C102" s="55"/>
      <c r="D102" s="55"/>
      <c r="E102" s="55"/>
      <c r="F102" s="55"/>
      <c r="G102" s="55"/>
      <c r="H102" s="55"/>
      <c r="I102" s="152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7" customHeight="1">
      <c r="A106" s="34"/>
      <c r="B106" s="56"/>
      <c r="C106" s="57"/>
      <c r="D106" s="57"/>
      <c r="E106" s="57"/>
      <c r="F106" s="57"/>
      <c r="G106" s="57"/>
      <c r="H106" s="57"/>
      <c r="I106" s="155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5" customHeight="1">
      <c r="A107" s="34"/>
      <c r="B107" s="35"/>
      <c r="C107" s="23" t="s">
        <v>114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7" customHeight="1">
      <c r="A108" s="34"/>
      <c r="B108" s="35"/>
      <c r="C108" s="36"/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8" t="str">
        <f>E7</f>
        <v>SŠ automobilní Holice - hospodaření se srážkovými vodami</v>
      </c>
      <c r="F110" s="319"/>
      <c r="G110" s="319"/>
      <c r="H110" s="319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96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270" t="str">
        <f>E9</f>
        <v>IO 02 - Nakládání s dešťovými vodami</v>
      </c>
      <c r="F112" s="320"/>
      <c r="G112" s="320"/>
      <c r="H112" s="320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7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 xml:space="preserve"> </v>
      </c>
      <c r="G114" s="36"/>
      <c r="H114" s="36"/>
      <c r="I114" s="117" t="s">
        <v>22</v>
      </c>
      <c r="J114" s="66" t="str">
        <f>IF(J12="","",J12)</f>
        <v>Vyplň údaj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7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15" customHeight="1">
      <c r="A116" s="34"/>
      <c r="B116" s="35"/>
      <c r="C116" s="29" t="s">
        <v>23</v>
      </c>
      <c r="D116" s="36"/>
      <c r="E116" s="36"/>
      <c r="F116" s="27" t="str">
        <f>E15</f>
        <v xml:space="preserve"> </v>
      </c>
      <c r="G116" s="36"/>
      <c r="H116" s="36"/>
      <c r="I116" s="117" t="s">
        <v>28</v>
      </c>
      <c r="J116" s="32" t="str">
        <f>E21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15" customHeight="1">
      <c r="A117" s="34"/>
      <c r="B117" s="35"/>
      <c r="C117" s="29" t="s">
        <v>26</v>
      </c>
      <c r="D117" s="36"/>
      <c r="E117" s="36"/>
      <c r="F117" s="27" t="str">
        <f>IF(E18="","",E18)</f>
        <v>Vyplň údaj</v>
      </c>
      <c r="G117" s="36"/>
      <c r="H117" s="36"/>
      <c r="I117" s="117" t="s">
        <v>30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25" customHeight="1">
      <c r="A118" s="34"/>
      <c r="B118" s="35"/>
      <c r="C118" s="36"/>
      <c r="D118" s="36"/>
      <c r="E118" s="36"/>
      <c r="F118" s="36"/>
      <c r="G118" s="36"/>
      <c r="H118" s="36"/>
      <c r="I118" s="115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75"/>
      <c r="B119" s="176"/>
      <c r="C119" s="177" t="s">
        <v>115</v>
      </c>
      <c r="D119" s="178" t="s">
        <v>57</v>
      </c>
      <c r="E119" s="178" t="s">
        <v>53</v>
      </c>
      <c r="F119" s="178" t="s">
        <v>54</v>
      </c>
      <c r="G119" s="178" t="s">
        <v>116</v>
      </c>
      <c r="H119" s="178" t="s">
        <v>117</v>
      </c>
      <c r="I119" s="179" t="s">
        <v>118</v>
      </c>
      <c r="J119" s="178" t="s">
        <v>100</v>
      </c>
      <c r="K119" s="180" t="s">
        <v>119</v>
      </c>
      <c r="L119" s="181"/>
      <c r="M119" s="75" t="s">
        <v>1</v>
      </c>
      <c r="N119" s="76" t="s">
        <v>36</v>
      </c>
      <c r="O119" s="76" t="s">
        <v>120</v>
      </c>
      <c r="P119" s="76" t="s">
        <v>121</v>
      </c>
      <c r="Q119" s="76" t="s">
        <v>122</v>
      </c>
      <c r="R119" s="76" t="s">
        <v>123</v>
      </c>
      <c r="S119" s="76" t="s">
        <v>124</v>
      </c>
      <c r="T119" s="77" t="s">
        <v>125</v>
      </c>
      <c r="U119" s="175"/>
      <c r="V119" s="175"/>
      <c r="W119" s="175"/>
      <c r="X119" s="175"/>
      <c r="Y119" s="175"/>
      <c r="Z119" s="175"/>
      <c r="AA119" s="175"/>
      <c r="AB119" s="175"/>
      <c r="AC119" s="175"/>
      <c r="AD119" s="175"/>
      <c r="AE119" s="175"/>
    </row>
    <row r="120" spans="1:65" s="2" customFormat="1" ht="22.75" customHeight="1">
      <c r="A120" s="34"/>
      <c r="B120" s="35"/>
      <c r="C120" s="82" t="s">
        <v>126</v>
      </c>
      <c r="D120" s="36"/>
      <c r="E120" s="36"/>
      <c r="F120" s="36"/>
      <c r="G120" s="36"/>
      <c r="H120" s="36"/>
      <c r="I120" s="115"/>
      <c r="J120" s="182">
        <f>BK120</f>
        <v>0</v>
      </c>
      <c r="K120" s="36"/>
      <c r="L120" s="39"/>
      <c r="M120" s="78"/>
      <c r="N120" s="183"/>
      <c r="O120" s="79"/>
      <c r="P120" s="184">
        <f>P121</f>
        <v>0</v>
      </c>
      <c r="Q120" s="79"/>
      <c r="R120" s="184">
        <f>R121</f>
        <v>102.7902915</v>
      </c>
      <c r="S120" s="79"/>
      <c r="T120" s="185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71</v>
      </c>
      <c r="AU120" s="17" t="s">
        <v>102</v>
      </c>
      <c r="BK120" s="186">
        <f>BK121</f>
        <v>0</v>
      </c>
    </row>
    <row r="121" spans="1:65" s="12" customFormat="1" ht="25.9" customHeight="1">
      <c r="B121" s="187"/>
      <c r="C121" s="188"/>
      <c r="D121" s="189" t="s">
        <v>71</v>
      </c>
      <c r="E121" s="190" t="s">
        <v>127</v>
      </c>
      <c r="F121" s="190" t="s">
        <v>128</v>
      </c>
      <c r="G121" s="188"/>
      <c r="H121" s="188"/>
      <c r="I121" s="191"/>
      <c r="J121" s="192">
        <f>BK121</f>
        <v>0</v>
      </c>
      <c r="K121" s="188"/>
      <c r="L121" s="193"/>
      <c r="M121" s="194"/>
      <c r="N121" s="195"/>
      <c r="O121" s="195"/>
      <c r="P121" s="196">
        <f>P122+P167+P201</f>
        <v>0</v>
      </c>
      <c r="Q121" s="195"/>
      <c r="R121" s="196">
        <f>R122+R167+R201</f>
        <v>102.7902915</v>
      </c>
      <c r="S121" s="195"/>
      <c r="T121" s="197">
        <f>T122+T167+T201</f>
        <v>0</v>
      </c>
      <c r="AR121" s="198" t="s">
        <v>80</v>
      </c>
      <c r="AT121" s="199" t="s">
        <v>71</v>
      </c>
      <c r="AU121" s="199" t="s">
        <v>72</v>
      </c>
      <c r="AY121" s="198" t="s">
        <v>129</v>
      </c>
      <c r="BK121" s="200">
        <f>BK122+BK167+BK201</f>
        <v>0</v>
      </c>
    </row>
    <row r="122" spans="1:65" s="12" customFormat="1" ht="22.75" customHeight="1">
      <c r="B122" s="187"/>
      <c r="C122" s="188"/>
      <c r="D122" s="189" t="s">
        <v>71</v>
      </c>
      <c r="E122" s="201" t="s">
        <v>80</v>
      </c>
      <c r="F122" s="201" t="s">
        <v>130</v>
      </c>
      <c r="G122" s="188"/>
      <c r="H122" s="188"/>
      <c r="I122" s="191"/>
      <c r="J122" s="202">
        <f>BK122</f>
        <v>0</v>
      </c>
      <c r="K122" s="188"/>
      <c r="L122" s="193"/>
      <c r="M122" s="194"/>
      <c r="N122" s="195"/>
      <c r="O122" s="195"/>
      <c r="P122" s="196">
        <f>SUM(P123:P166)</f>
        <v>0</v>
      </c>
      <c r="Q122" s="195"/>
      <c r="R122" s="196">
        <f>SUM(R123:R166)</f>
        <v>101.7866475</v>
      </c>
      <c r="S122" s="195"/>
      <c r="T122" s="197">
        <f>SUM(T123:T166)</f>
        <v>0</v>
      </c>
      <c r="AR122" s="198" t="s">
        <v>80</v>
      </c>
      <c r="AT122" s="199" t="s">
        <v>71</v>
      </c>
      <c r="AU122" s="199" t="s">
        <v>80</v>
      </c>
      <c r="AY122" s="198" t="s">
        <v>129</v>
      </c>
      <c r="BK122" s="200">
        <f>SUM(BK123:BK166)</f>
        <v>0</v>
      </c>
    </row>
    <row r="123" spans="1:65" s="2" customFormat="1" ht="21.75" customHeight="1">
      <c r="A123" s="34"/>
      <c r="B123" s="35"/>
      <c r="C123" s="203" t="s">
        <v>80</v>
      </c>
      <c r="D123" s="203" t="s">
        <v>131</v>
      </c>
      <c r="E123" s="204" t="s">
        <v>632</v>
      </c>
      <c r="F123" s="205" t="s">
        <v>633</v>
      </c>
      <c r="G123" s="206" t="s">
        <v>163</v>
      </c>
      <c r="H123" s="207">
        <v>114.75</v>
      </c>
      <c r="I123" s="208">
        <v>0</v>
      </c>
      <c r="J123" s="209">
        <f>ROUND(I123*H123,2)</f>
        <v>0</v>
      </c>
      <c r="K123" s="205" t="s">
        <v>425</v>
      </c>
      <c r="L123" s="39"/>
      <c r="M123" s="210" t="s">
        <v>1</v>
      </c>
      <c r="N123" s="211" t="s">
        <v>37</v>
      </c>
      <c r="O123" s="71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4" t="s">
        <v>136</v>
      </c>
      <c r="AT123" s="214" t="s">
        <v>131</v>
      </c>
      <c r="AU123" s="214" t="s">
        <v>82</v>
      </c>
      <c r="AY123" s="17" t="s">
        <v>129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7" t="s">
        <v>80</v>
      </c>
      <c r="BK123" s="215">
        <f>ROUND(I123*H123,2)</f>
        <v>0</v>
      </c>
      <c r="BL123" s="17" t="s">
        <v>136</v>
      </c>
      <c r="BM123" s="214" t="s">
        <v>82</v>
      </c>
    </row>
    <row r="124" spans="1:65" s="2" customFormat="1" ht="18">
      <c r="A124" s="34"/>
      <c r="B124" s="35"/>
      <c r="C124" s="36"/>
      <c r="D124" s="216" t="s">
        <v>137</v>
      </c>
      <c r="E124" s="36"/>
      <c r="F124" s="217" t="s">
        <v>633</v>
      </c>
      <c r="G124" s="36"/>
      <c r="H124" s="36"/>
      <c r="I124" s="115"/>
      <c r="J124" s="36"/>
      <c r="K124" s="36"/>
      <c r="L124" s="39"/>
      <c r="M124" s="218"/>
      <c r="N124" s="219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137</v>
      </c>
      <c r="AU124" s="17" t="s">
        <v>82</v>
      </c>
    </row>
    <row r="125" spans="1:65" s="13" customFormat="1" ht="20">
      <c r="B125" s="220"/>
      <c r="C125" s="221"/>
      <c r="D125" s="216" t="s">
        <v>139</v>
      </c>
      <c r="E125" s="222" t="s">
        <v>1</v>
      </c>
      <c r="F125" s="223" t="s">
        <v>634</v>
      </c>
      <c r="G125" s="221"/>
      <c r="H125" s="224">
        <v>114.75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139</v>
      </c>
      <c r="AU125" s="230" t="s">
        <v>82</v>
      </c>
      <c r="AV125" s="13" t="s">
        <v>82</v>
      </c>
      <c r="AW125" s="13" t="s">
        <v>29</v>
      </c>
      <c r="AX125" s="13" t="s">
        <v>72</v>
      </c>
      <c r="AY125" s="230" t="s">
        <v>129</v>
      </c>
    </row>
    <row r="126" spans="1:65" s="14" customFormat="1" ht="10">
      <c r="B126" s="231"/>
      <c r="C126" s="232"/>
      <c r="D126" s="216" t="s">
        <v>139</v>
      </c>
      <c r="E126" s="233" t="s">
        <v>1</v>
      </c>
      <c r="F126" s="234" t="s">
        <v>141</v>
      </c>
      <c r="G126" s="232"/>
      <c r="H126" s="235">
        <v>114.75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139</v>
      </c>
      <c r="AU126" s="241" t="s">
        <v>82</v>
      </c>
      <c r="AV126" s="14" t="s">
        <v>136</v>
      </c>
      <c r="AW126" s="14" t="s">
        <v>29</v>
      </c>
      <c r="AX126" s="14" t="s">
        <v>80</v>
      </c>
      <c r="AY126" s="241" t="s">
        <v>129</v>
      </c>
    </row>
    <row r="127" spans="1:65" s="2" customFormat="1" ht="16.5" customHeight="1">
      <c r="A127" s="34"/>
      <c r="B127" s="35"/>
      <c r="C127" s="203" t="s">
        <v>82</v>
      </c>
      <c r="D127" s="203" t="s">
        <v>131</v>
      </c>
      <c r="E127" s="204" t="s">
        <v>635</v>
      </c>
      <c r="F127" s="205" t="s">
        <v>636</v>
      </c>
      <c r="G127" s="206" t="s">
        <v>134</v>
      </c>
      <c r="H127" s="207">
        <v>191.25</v>
      </c>
      <c r="I127" s="208">
        <v>0</v>
      </c>
      <c r="J127" s="209">
        <f>ROUND(I127*H127,2)</f>
        <v>0</v>
      </c>
      <c r="K127" s="205" t="s">
        <v>425</v>
      </c>
      <c r="L127" s="39"/>
      <c r="M127" s="210" t="s">
        <v>1</v>
      </c>
      <c r="N127" s="211" t="s">
        <v>37</v>
      </c>
      <c r="O127" s="71"/>
      <c r="P127" s="212">
        <f>O127*H127</f>
        <v>0</v>
      </c>
      <c r="Q127" s="212">
        <v>1.99E-3</v>
      </c>
      <c r="R127" s="212">
        <f>Q127*H127</f>
        <v>0.38058750000000002</v>
      </c>
      <c r="S127" s="212">
        <v>0</v>
      </c>
      <c r="T127" s="21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4" t="s">
        <v>136</v>
      </c>
      <c r="AT127" s="214" t="s">
        <v>131</v>
      </c>
      <c r="AU127" s="214" t="s">
        <v>82</v>
      </c>
      <c r="AY127" s="17" t="s">
        <v>129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7" t="s">
        <v>80</v>
      </c>
      <c r="BK127" s="215">
        <f>ROUND(I127*H127,2)</f>
        <v>0</v>
      </c>
      <c r="BL127" s="17" t="s">
        <v>136</v>
      </c>
      <c r="BM127" s="214" t="s">
        <v>136</v>
      </c>
    </row>
    <row r="128" spans="1:65" s="2" customFormat="1" ht="10">
      <c r="A128" s="34"/>
      <c r="B128" s="35"/>
      <c r="C128" s="36"/>
      <c r="D128" s="216" t="s">
        <v>137</v>
      </c>
      <c r="E128" s="36"/>
      <c r="F128" s="217" t="s">
        <v>636</v>
      </c>
      <c r="G128" s="36"/>
      <c r="H128" s="36"/>
      <c r="I128" s="115"/>
      <c r="J128" s="36"/>
      <c r="K128" s="36"/>
      <c r="L128" s="39"/>
      <c r="M128" s="218"/>
      <c r="N128" s="219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137</v>
      </c>
      <c r="AU128" s="17" t="s">
        <v>82</v>
      </c>
    </row>
    <row r="129" spans="1:65" s="13" customFormat="1" ht="10">
      <c r="B129" s="220"/>
      <c r="C129" s="221"/>
      <c r="D129" s="216" t="s">
        <v>139</v>
      </c>
      <c r="E129" s="222" t="s">
        <v>1</v>
      </c>
      <c r="F129" s="223" t="s">
        <v>637</v>
      </c>
      <c r="G129" s="221"/>
      <c r="H129" s="224">
        <v>191.25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139</v>
      </c>
      <c r="AU129" s="230" t="s">
        <v>82</v>
      </c>
      <c r="AV129" s="13" t="s">
        <v>82</v>
      </c>
      <c r="AW129" s="13" t="s">
        <v>29</v>
      </c>
      <c r="AX129" s="13" t="s">
        <v>72</v>
      </c>
      <c r="AY129" s="230" t="s">
        <v>129</v>
      </c>
    </row>
    <row r="130" spans="1:65" s="14" customFormat="1" ht="10">
      <c r="B130" s="231"/>
      <c r="C130" s="232"/>
      <c r="D130" s="216" t="s">
        <v>139</v>
      </c>
      <c r="E130" s="233" t="s">
        <v>1</v>
      </c>
      <c r="F130" s="234" t="s">
        <v>141</v>
      </c>
      <c r="G130" s="232"/>
      <c r="H130" s="235">
        <v>191.25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139</v>
      </c>
      <c r="AU130" s="241" t="s">
        <v>82</v>
      </c>
      <c r="AV130" s="14" t="s">
        <v>136</v>
      </c>
      <c r="AW130" s="14" t="s">
        <v>29</v>
      </c>
      <c r="AX130" s="14" t="s">
        <v>80</v>
      </c>
      <c r="AY130" s="241" t="s">
        <v>129</v>
      </c>
    </row>
    <row r="131" spans="1:65" s="2" customFormat="1" ht="21.75" customHeight="1">
      <c r="A131" s="34"/>
      <c r="B131" s="35"/>
      <c r="C131" s="203" t="s">
        <v>147</v>
      </c>
      <c r="D131" s="203" t="s">
        <v>131</v>
      </c>
      <c r="E131" s="204" t="s">
        <v>638</v>
      </c>
      <c r="F131" s="205" t="s">
        <v>639</v>
      </c>
      <c r="G131" s="206" t="s">
        <v>134</v>
      </c>
      <c r="H131" s="207">
        <v>191.25</v>
      </c>
      <c r="I131" s="208">
        <v>0</v>
      </c>
      <c r="J131" s="209">
        <f>ROUND(I131*H131,2)</f>
        <v>0</v>
      </c>
      <c r="K131" s="205" t="s">
        <v>425</v>
      </c>
      <c r="L131" s="39"/>
      <c r="M131" s="210" t="s">
        <v>1</v>
      </c>
      <c r="N131" s="211" t="s">
        <v>37</v>
      </c>
      <c r="O131" s="71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4" t="s">
        <v>136</v>
      </c>
      <c r="AT131" s="214" t="s">
        <v>131</v>
      </c>
      <c r="AU131" s="214" t="s">
        <v>82</v>
      </c>
      <c r="AY131" s="17" t="s">
        <v>129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7" t="s">
        <v>80</v>
      </c>
      <c r="BK131" s="215">
        <f>ROUND(I131*H131,2)</f>
        <v>0</v>
      </c>
      <c r="BL131" s="17" t="s">
        <v>136</v>
      </c>
      <c r="BM131" s="214" t="s">
        <v>150</v>
      </c>
    </row>
    <row r="132" spans="1:65" s="2" customFormat="1" ht="10">
      <c r="A132" s="34"/>
      <c r="B132" s="35"/>
      <c r="C132" s="36"/>
      <c r="D132" s="216" t="s">
        <v>137</v>
      </c>
      <c r="E132" s="36"/>
      <c r="F132" s="217" t="s">
        <v>639</v>
      </c>
      <c r="G132" s="36"/>
      <c r="H132" s="36"/>
      <c r="I132" s="115"/>
      <c r="J132" s="36"/>
      <c r="K132" s="36"/>
      <c r="L132" s="39"/>
      <c r="M132" s="218"/>
      <c r="N132" s="219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137</v>
      </c>
      <c r="AU132" s="17" t="s">
        <v>82</v>
      </c>
    </row>
    <row r="133" spans="1:65" s="2" customFormat="1" ht="16.5" customHeight="1">
      <c r="A133" s="34"/>
      <c r="B133" s="35"/>
      <c r="C133" s="203" t="s">
        <v>136</v>
      </c>
      <c r="D133" s="203" t="s">
        <v>131</v>
      </c>
      <c r="E133" s="204" t="s">
        <v>640</v>
      </c>
      <c r="F133" s="205" t="s">
        <v>641</v>
      </c>
      <c r="G133" s="206" t="s">
        <v>163</v>
      </c>
      <c r="H133" s="207">
        <v>114.75</v>
      </c>
      <c r="I133" s="208">
        <v>0</v>
      </c>
      <c r="J133" s="209">
        <f>ROUND(I133*H133,2)</f>
        <v>0</v>
      </c>
      <c r="K133" s="205" t="s">
        <v>425</v>
      </c>
      <c r="L133" s="39"/>
      <c r="M133" s="210" t="s">
        <v>1</v>
      </c>
      <c r="N133" s="211" t="s">
        <v>37</v>
      </c>
      <c r="O133" s="71"/>
      <c r="P133" s="212">
        <f>O133*H133</f>
        <v>0</v>
      </c>
      <c r="Q133" s="212">
        <v>1.3600000000000001E-3</v>
      </c>
      <c r="R133" s="212">
        <f>Q133*H133</f>
        <v>0.15606</v>
      </c>
      <c r="S133" s="212">
        <v>0</v>
      </c>
      <c r="T133" s="21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4" t="s">
        <v>136</v>
      </c>
      <c r="AT133" s="214" t="s">
        <v>131</v>
      </c>
      <c r="AU133" s="214" t="s">
        <v>82</v>
      </c>
      <c r="AY133" s="17" t="s">
        <v>129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7" t="s">
        <v>80</v>
      </c>
      <c r="BK133" s="215">
        <f>ROUND(I133*H133,2)</f>
        <v>0</v>
      </c>
      <c r="BL133" s="17" t="s">
        <v>136</v>
      </c>
      <c r="BM133" s="214" t="s">
        <v>154</v>
      </c>
    </row>
    <row r="134" spans="1:65" s="2" customFormat="1" ht="10">
      <c r="A134" s="34"/>
      <c r="B134" s="35"/>
      <c r="C134" s="36"/>
      <c r="D134" s="216" t="s">
        <v>137</v>
      </c>
      <c r="E134" s="36"/>
      <c r="F134" s="217" t="s">
        <v>641</v>
      </c>
      <c r="G134" s="36"/>
      <c r="H134" s="36"/>
      <c r="I134" s="115"/>
      <c r="J134" s="36"/>
      <c r="K134" s="36"/>
      <c r="L134" s="39"/>
      <c r="M134" s="218"/>
      <c r="N134" s="219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137</v>
      </c>
      <c r="AU134" s="17" t="s">
        <v>82</v>
      </c>
    </row>
    <row r="135" spans="1:65" s="13" customFormat="1" ht="10">
      <c r="B135" s="220"/>
      <c r="C135" s="221"/>
      <c r="D135" s="216" t="s">
        <v>139</v>
      </c>
      <c r="E135" s="222" t="s">
        <v>1</v>
      </c>
      <c r="F135" s="223" t="s">
        <v>642</v>
      </c>
      <c r="G135" s="221"/>
      <c r="H135" s="224">
        <v>114.75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139</v>
      </c>
      <c r="AU135" s="230" t="s">
        <v>82</v>
      </c>
      <c r="AV135" s="13" t="s">
        <v>82</v>
      </c>
      <c r="AW135" s="13" t="s">
        <v>29</v>
      </c>
      <c r="AX135" s="13" t="s">
        <v>72</v>
      </c>
      <c r="AY135" s="230" t="s">
        <v>129</v>
      </c>
    </row>
    <row r="136" spans="1:65" s="14" customFormat="1" ht="10">
      <c r="B136" s="231"/>
      <c r="C136" s="232"/>
      <c r="D136" s="216" t="s">
        <v>139</v>
      </c>
      <c r="E136" s="233" t="s">
        <v>1</v>
      </c>
      <c r="F136" s="234" t="s">
        <v>141</v>
      </c>
      <c r="G136" s="232"/>
      <c r="H136" s="235">
        <v>114.75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139</v>
      </c>
      <c r="AU136" s="241" t="s">
        <v>82</v>
      </c>
      <c r="AV136" s="14" t="s">
        <v>136</v>
      </c>
      <c r="AW136" s="14" t="s">
        <v>29</v>
      </c>
      <c r="AX136" s="14" t="s">
        <v>80</v>
      </c>
      <c r="AY136" s="241" t="s">
        <v>129</v>
      </c>
    </row>
    <row r="137" spans="1:65" s="2" customFormat="1" ht="21.75" customHeight="1">
      <c r="A137" s="34"/>
      <c r="B137" s="35"/>
      <c r="C137" s="203" t="s">
        <v>160</v>
      </c>
      <c r="D137" s="203" t="s">
        <v>131</v>
      </c>
      <c r="E137" s="204" t="s">
        <v>643</v>
      </c>
      <c r="F137" s="205" t="s">
        <v>644</v>
      </c>
      <c r="G137" s="206" t="s">
        <v>163</v>
      </c>
      <c r="H137" s="207">
        <v>114.75</v>
      </c>
      <c r="I137" s="208">
        <v>0</v>
      </c>
      <c r="J137" s="209">
        <f>ROUND(I137*H137,2)</f>
        <v>0</v>
      </c>
      <c r="K137" s="205" t="s">
        <v>425</v>
      </c>
      <c r="L137" s="39"/>
      <c r="M137" s="210" t="s">
        <v>1</v>
      </c>
      <c r="N137" s="211" t="s">
        <v>37</v>
      </c>
      <c r="O137" s="71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4" t="s">
        <v>136</v>
      </c>
      <c r="AT137" s="214" t="s">
        <v>131</v>
      </c>
      <c r="AU137" s="214" t="s">
        <v>82</v>
      </c>
      <c r="AY137" s="17" t="s">
        <v>129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7" t="s">
        <v>80</v>
      </c>
      <c r="BK137" s="215">
        <f>ROUND(I137*H137,2)</f>
        <v>0</v>
      </c>
      <c r="BL137" s="17" t="s">
        <v>136</v>
      </c>
      <c r="BM137" s="214" t="s">
        <v>164</v>
      </c>
    </row>
    <row r="138" spans="1:65" s="2" customFormat="1" ht="10">
      <c r="A138" s="34"/>
      <c r="B138" s="35"/>
      <c r="C138" s="36"/>
      <c r="D138" s="216" t="s">
        <v>137</v>
      </c>
      <c r="E138" s="36"/>
      <c r="F138" s="217" t="s">
        <v>644</v>
      </c>
      <c r="G138" s="36"/>
      <c r="H138" s="36"/>
      <c r="I138" s="115"/>
      <c r="J138" s="36"/>
      <c r="K138" s="36"/>
      <c r="L138" s="39"/>
      <c r="M138" s="218"/>
      <c r="N138" s="219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137</v>
      </c>
      <c r="AU138" s="17" t="s">
        <v>82</v>
      </c>
    </row>
    <row r="139" spans="1:65" s="2" customFormat="1" ht="21.75" customHeight="1">
      <c r="A139" s="34"/>
      <c r="B139" s="35"/>
      <c r="C139" s="203" t="s">
        <v>150</v>
      </c>
      <c r="D139" s="203" t="s">
        <v>131</v>
      </c>
      <c r="E139" s="204" t="s">
        <v>645</v>
      </c>
      <c r="F139" s="205" t="s">
        <v>646</v>
      </c>
      <c r="G139" s="206" t="s">
        <v>163</v>
      </c>
      <c r="H139" s="207">
        <v>50.625</v>
      </c>
      <c r="I139" s="208">
        <v>0</v>
      </c>
      <c r="J139" s="209">
        <f>ROUND(I139*H139,2)</f>
        <v>0</v>
      </c>
      <c r="K139" s="205" t="s">
        <v>425</v>
      </c>
      <c r="L139" s="39"/>
      <c r="M139" s="210" t="s">
        <v>1</v>
      </c>
      <c r="N139" s="211" t="s">
        <v>37</v>
      </c>
      <c r="O139" s="71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4" t="s">
        <v>136</v>
      </c>
      <c r="AT139" s="214" t="s">
        <v>131</v>
      </c>
      <c r="AU139" s="214" t="s">
        <v>82</v>
      </c>
      <c r="AY139" s="17" t="s">
        <v>129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7" t="s">
        <v>80</v>
      </c>
      <c r="BK139" s="215">
        <f>ROUND(I139*H139,2)</f>
        <v>0</v>
      </c>
      <c r="BL139" s="17" t="s">
        <v>136</v>
      </c>
      <c r="BM139" s="214" t="s">
        <v>173</v>
      </c>
    </row>
    <row r="140" spans="1:65" s="2" customFormat="1" ht="18">
      <c r="A140" s="34"/>
      <c r="B140" s="35"/>
      <c r="C140" s="36"/>
      <c r="D140" s="216" t="s">
        <v>137</v>
      </c>
      <c r="E140" s="36"/>
      <c r="F140" s="217" t="s">
        <v>646</v>
      </c>
      <c r="G140" s="36"/>
      <c r="H140" s="36"/>
      <c r="I140" s="115"/>
      <c r="J140" s="36"/>
      <c r="K140" s="36"/>
      <c r="L140" s="39"/>
      <c r="M140" s="218"/>
      <c r="N140" s="219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137</v>
      </c>
      <c r="AU140" s="17" t="s">
        <v>82</v>
      </c>
    </row>
    <row r="141" spans="1:65" s="13" customFormat="1" ht="10">
      <c r="B141" s="220"/>
      <c r="C141" s="221"/>
      <c r="D141" s="216" t="s">
        <v>139</v>
      </c>
      <c r="E141" s="222" t="s">
        <v>1</v>
      </c>
      <c r="F141" s="223" t="s">
        <v>647</v>
      </c>
      <c r="G141" s="221"/>
      <c r="H141" s="224">
        <v>50.625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139</v>
      </c>
      <c r="AU141" s="230" t="s">
        <v>82</v>
      </c>
      <c r="AV141" s="13" t="s">
        <v>82</v>
      </c>
      <c r="AW141" s="13" t="s">
        <v>29</v>
      </c>
      <c r="AX141" s="13" t="s">
        <v>72</v>
      </c>
      <c r="AY141" s="230" t="s">
        <v>129</v>
      </c>
    </row>
    <row r="142" spans="1:65" s="14" customFormat="1" ht="10">
      <c r="B142" s="231"/>
      <c r="C142" s="232"/>
      <c r="D142" s="216" t="s">
        <v>139</v>
      </c>
      <c r="E142" s="233" t="s">
        <v>1</v>
      </c>
      <c r="F142" s="234" t="s">
        <v>141</v>
      </c>
      <c r="G142" s="232"/>
      <c r="H142" s="235">
        <v>50.625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139</v>
      </c>
      <c r="AU142" s="241" t="s">
        <v>82</v>
      </c>
      <c r="AV142" s="14" t="s">
        <v>136</v>
      </c>
      <c r="AW142" s="14" t="s">
        <v>29</v>
      </c>
      <c r="AX142" s="14" t="s">
        <v>80</v>
      </c>
      <c r="AY142" s="241" t="s">
        <v>129</v>
      </c>
    </row>
    <row r="143" spans="1:65" s="2" customFormat="1" ht="21.75" customHeight="1">
      <c r="A143" s="34"/>
      <c r="B143" s="35"/>
      <c r="C143" s="203" t="s">
        <v>176</v>
      </c>
      <c r="D143" s="203" t="s">
        <v>131</v>
      </c>
      <c r="E143" s="204" t="s">
        <v>648</v>
      </c>
      <c r="F143" s="205" t="s">
        <v>649</v>
      </c>
      <c r="G143" s="206" t="s">
        <v>163</v>
      </c>
      <c r="H143" s="207">
        <v>50.625</v>
      </c>
      <c r="I143" s="208">
        <v>0</v>
      </c>
      <c r="J143" s="209">
        <f>ROUND(I143*H143,2)</f>
        <v>0</v>
      </c>
      <c r="K143" s="205" t="s">
        <v>425</v>
      </c>
      <c r="L143" s="39"/>
      <c r="M143" s="210" t="s">
        <v>1</v>
      </c>
      <c r="N143" s="211" t="s">
        <v>37</v>
      </c>
      <c r="O143" s="71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4" t="s">
        <v>136</v>
      </c>
      <c r="AT143" s="214" t="s">
        <v>131</v>
      </c>
      <c r="AU143" s="214" t="s">
        <v>82</v>
      </c>
      <c r="AY143" s="17" t="s">
        <v>129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7" t="s">
        <v>80</v>
      </c>
      <c r="BK143" s="215">
        <f>ROUND(I143*H143,2)</f>
        <v>0</v>
      </c>
      <c r="BL143" s="17" t="s">
        <v>136</v>
      </c>
      <c r="BM143" s="214" t="s">
        <v>179</v>
      </c>
    </row>
    <row r="144" spans="1:65" s="2" customFormat="1" ht="18">
      <c r="A144" s="34"/>
      <c r="B144" s="35"/>
      <c r="C144" s="36"/>
      <c r="D144" s="216" t="s">
        <v>137</v>
      </c>
      <c r="E144" s="36"/>
      <c r="F144" s="217" t="s">
        <v>649</v>
      </c>
      <c r="G144" s="36"/>
      <c r="H144" s="36"/>
      <c r="I144" s="115"/>
      <c r="J144" s="36"/>
      <c r="K144" s="36"/>
      <c r="L144" s="39"/>
      <c r="M144" s="218"/>
      <c r="N144" s="219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137</v>
      </c>
      <c r="AU144" s="17" t="s">
        <v>82</v>
      </c>
    </row>
    <row r="145" spans="1:65" s="13" customFormat="1" ht="10">
      <c r="B145" s="220"/>
      <c r="C145" s="221"/>
      <c r="D145" s="216" t="s">
        <v>139</v>
      </c>
      <c r="E145" s="222" t="s">
        <v>1</v>
      </c>
      <c r="F145" s="223" t="s">
        <v>650</v>
      </c>
      <c r="G145" s="221"/>
      <c r="H145" s="224">
        <v>50.625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139</v>
      </c>
      <c r="AU145" s="230" t="s">
        <v>82</v>
      </c>
      <c r="AV145" s="13" t="s">
        <v>82</v>
      </c>
      <c r="AW145" s="13" t="s">
        <v>29</v>
      </c>
      <c r="AX145" s="13" t="s">
        <v>72</v>
      </c>
      <c r="AY145" s="230" t="s">
        <v>129</v>
      </c>
    </row>
    <row r="146" spans="1:65" s="14" customFormat="1" ht="10">
      <c r="B146" s="231"/>
      <c r="C146" s="232"/>
      <c r="D146" s="216" t="s">
        <v>139</v>
      </c>
      <c r="E146" s="233" t="s">
        <v>1</v>
      </c>
      <c r="F146" s="234" t="s">
        <v>141</v>
      </c>
      <c r="G146" s="232"/>
      <c r="H146" s="235">
        <v>50.625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139</v>
      </c>
      <c r="AU146" s="241" t="s">
        <v>82</v>
      </c>
      <c r="AV146" s="14" t="s">
        <v>136</v>
      </c>
      <c r="AW146" s="14" t="s">
        <v>29</v>
      </c>
      <c r="AX146" s="14" t="s">
        <v>80</v>
      </c>
      <c r="AY146" s="241" t="s">
        <v>129</v>
      </c>
    </row>
    <row r="147" spans="1:65" s="2" customFormat="1" ht="21.75" customHeight="1">
      <c r="A147" s="34"/>
      <c r="B147" s="35"/>
      <c r="C147" s="203" t="s">
        <v>154</v>
      </c>
      <c r="D147" s="203" t="s">
        <v>131</v>
      </c>
      <c r="E147" s="204" t="s">
        <v>651</v>
      </c>
      <c r="F147" s="205" t="s">
        <v>652</v>
      </c>
      <c r="G147" s="206" t="s">
        <v>245</v>
      </c>
      <c r="H147" s="207">
        <v>189.48</v>
      </c>
      <c r="I147" s="208">
        <v>0</v>
      </c>
      <c r="J147" s="209">
        <f>ROUND(I147*H147,2)</f>
        <v>0</v>
      </c>
      <c r="K147" s="205" t="s">
        <v>425</v>
      </c>
      <c r="L147" s="39"/>
      <c r="M147" s="210" t="s">
        <v>1</v>
      </c>
      <c r="N147" s="211" t="s">
        <v>37</v>
      </c>
      <c r="O147" s="71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4" t="s">
        <v>136</v>
      </c>
      <c r="AT147" s="214" t="s">
        <v>131</v>
      </c>
      <c r="AU147" s="214" t="s">
        <v>82</v>
      </c>
      <c r="AY147" s="17" t="s">
        <v>129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7" t="s">
        <v>80</v>
      </c>
      <c r="BK147" s="215">
        <f>ROUND(I147*H147,2)</f>
        <v>0</v>
      </c>
      <c r="BL147" s="17" t="s">
        <v>136</v>
      </c>
      <c r="BM147" s="214" t="s">
        <v>185</v>
      </c>
    </row>
    <row r="148" spans="1:65" s="2" customFormat="1" ht="18">
      <c r="A148" s="34"/>
      <c r="B148" s="35"/>
      <c r="C148" s="36"/>
      <c r="D148" s="216" t="s">
        <v>137</v>
      </c>
      <c r="E148" s="36"/>
      <c r="F148" s="217" t="s">
        <v>652</v>
      </c>
      <c r="G148" s="36"/>
      <c r="H148" s="36"/>
      <c r="I148" s="115"/>
      <c r="J148" s="36"/>
      <c r="K148" s="36"/>
      <c r="L148" s="39"/>
      <c r="M148" s="218"/>
      <c r="N148" s="21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137</v>
      </c>
      <c r="AU148" s="17" t="s">
        <v>82</v>
      </c>
    </row>
    <row r="149" spans="1:65" s="13" customFormat="1" ht="10">
      <c r="B149" s="220"/>
      <c r="C149" s="221"/>
      <c r="D149" s="216" t="s">
        <v>139</v>
      </c>
      <c r="E149" s="222" t="s">
        <v>1</v>
      </c>
      <c r="F149" s="223" t="s">
        <v>653</v>
      </c>
      <c r="G149" s="221"/>
      <c r="H149" s="224">
        <v>189.48</v>
      </c>
      <c r="I149" s="225"/>
      <c r="J149" s="221"/>
      <c r="K149" s="221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139</v>
      </c>
      <c r="AU149" s="230" t="s">
        <v>82</v>
      </c>
      <c r="AV149" s="13" t="s">
        <v>82</v>
      </c>
      <c r="AW149" s="13" t="s">
        <v>29</v>
      </c>
      <c r="AX149" s="13" t="s">
        <v>72</v>
      </c>
      <c r="AY149" s="230" t="s">
        <v>129</v>
      </c>
    </row>
    <row r="150" spans="1:65" s="14" customFormat="1" ht="10">
      <c r="B150" s="231"/>
      <c r="C150" s="232"/>
      <c r="D150" s="216" t="s">
        <v>139</v>
      </c>
      <c r="E150" s="233" t="s">
        <v>1</v>
      </c>
      <c r="F150" s="234" t="s">
        <v>141</v>
      </c>
      <c r="G150" s="232"/>
      <c r="H150" s="235">
        <v>189.48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AT150" s="241" t="s">
        <v>139</v>
      </c>
      <c r="AU150" s="241" t="s">
        <v>82</v>
      </c>
      <c r="AV150" s="14" t="s">
        <v>136</v>
      </c>
      <c r="AW150" s="14" t="s">
        <v>29</v>
      </c>
      <c r="AX150" s="14" t="s">
        <v>80</v>
      </c>
      <c r="AY150" s="241" t="s">
        <v>129</v>
      </c>
    </row>
    <row r="151" spans="1:65" s="2" customFormat="1" ht="16.5" customHeight="1">
      <c r="A151" s="34"/>
      <c r="B151" s="35"/>
      <c r="C151" s="203" t="s">
        <v>189</v>
      </c>
      <c r="D151" s="203" t="s">
        <v>131</v>
      </c>
      <c r="E151" s="204" t="s">
        <v>654</v>
      </c>
      <c r="F151" s="205" t="s">
        <v>500</v>
      </c>
      <c r="G151" s="206" t="s">
        <v>163</v>
      </c>
      <c r="H151" s="207">
        <v>50.625</v>
      </c>
      <c r="I151" s="208">
        <v>0</v>
      </c>
      <c r="J151" s="209">
        <f>ROUND(I151*H151,2)</f>
        <v>0</v>
      </c>
      <c r="K151" s="205" t="s">
        <v>425</v>
      </c>
      <c r="L151" s="39"/>
      <c r="M151" s="210" t="s">
        <v>1</v>
      </c>
      <c r="N151" s="211" t="s">
        <v>37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136</v>
      </c>
      <c r="AT151" s="214" t="s">
        <v>131</v>
      </c>
      <c r="AU151" s="214" t="s">
        <v>82</v>
      </c>
      <c r="AY151" s="17" t="s">
        <v>129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80</v>
      </c>
      <c r="BK151" s="215">
        <f>ROUND(I151*H151,2)</f>
        <v>0</v>
      </c>
      <c r="BL151" s="17" t="s">
        <v>136</v>
      </c>
      <c r="BM151" s="214" t="s">
        <v>192</v>
      </c>
    </row>
    <row r="152" spans="1:65" s="2" customFormat="1" ht="10">
      <c r="A152" s="34"/>
      <c r="B152" s="35"/>
      <c r="C152" s="36"/>
      <c r="D152" s="216" t="s">
        <v>137</v>
      </c>
      <c r="E152" s="36"/>
      <c r="F152" s="217" t="s">
        <v>500</v>
      </c>
      <c r="G152" s="36"/>
      <c r="H152" s="36"/>
      <c r="I152" s="115"/>
      <c r="J152" s="36"/>
      <c r="K152" s="36"/>
      <c r="L152" s="39"/>
      <c r="M152" s="218"/>
      <c r="N152" s="21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137</v>
      </c>
      <c r="AU152" s="17" t="s">
        <v>82</v>
      </c>
    </row>
    <row r="153" spans="1:65" s="13" customFormat="1" ht="10">
      <c r="B153" s="220"/>
      <c r="C153" s="221"/>
      <c r="D153" s="216" t="s">
        <v>139</v>
      </c>
      <c r="E153" s="222" t="s">
        <v>1</v>
      </c>
      <c r="F153" s="223" t="s">
        <v>650</v>
      </c>
      <c r="G153" s="221"/>
      <c r="H153" s="224">
        <v>50.625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139</v>
      </c>
      <c r="AU153" s="230" t="s">
        <v>82</v>
      </c>
      <c r="AV153" s="13" t="s">
        <v>82</v>
      </c>
      <c r="AW153" s="13" t="s">
        <v>29</v>
      </c>
      <c r="AX153" s="13" t="s">
        <v>72</v>
      </c>
      <c r="AY153" s="230" t="s">
        <v>129</v>
      </c>
    </row>
    <row r="154" spans="1:65" s="14" customFormat="1" ht="10">
      <c r="B154" s="231"/>
      <c r="C154" s="232"/>
      <c r="D154" s="216" t="s">
        <v>139</v>
      </c>
      <c r="E154" s="233" t="s">
        <v>1</v>
      </c>
      <c r="F154" s="234" t="s">
        <v>141</v>
      </c>
      <c r="G154" s="232"/>
      <c r="H154" s="235">
        <v>50.625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139</v>
      </c>
      <c r="AU154" s="241" t="s">
        <v>82</v>
      </c>
      <c r="AV154" s="14" t="s">
        <v>136</v>
      </c>
      <c r="AW154" s="14" t="s">
        <v>29</v>
      </c>
      <c r="AX154" s="14" t="s">
        <v>80</v>
      </c>
      <c r="AY154" s="241" t="s">
        <v>129</v>
      </c>
    </row>
    <row r="155" spans="1:65" s="2" customFormat="1" ht="21.75" customHeight="1">
      <c r="A155" s="34"/>
      <c r="B155" s="35"/>
      <c r="C155" s="203" t="s">
        <v>164</v>
      </c>
      <c r="D155" s="203" t="s">
        <v>131</v>
      </c>
      <c r="E155" s="204" t="s">
        <v>655</v>
      </c>
      <c r="F155" s="205" t="s">
        <v>250</v>
      </c>
      <c r="G155" s="206" t="s">
        <v>163</v>
      </c>
      <c r="H155" s="207">
        <v>40.5</v>
      </c>
      <c r="I155" s="208">
        <v>0</v>
      </c>
      <c r="J155" s="209">
        <f>ROUND(I155*H155,2)</f>
        <v>0</v>
      </c>
      <c r="K155" s="205" t="s">
        <v>425</v>
      </c>
      <c r="L155" s="39"/>
      <c r="M155" s="210" t="s">
        <v>1</v>
      </c>
      <c r="N155" s="211" t="s">
        <v>37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136</v>
      </c>
      <c r="AT155" s="214" t="s">
        <v>131</v>
      </c>
      <c r="AU155" s="214" t="s">
        <v>82</v>
      </c>
      <c r="AY155" s="17" t="s">
        <v>129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80</v>
      </c>
      <c r="BK155" s="215">
        <f>ROUND(I155*H155,2)</f>
        <v>0</v>
      </c>
      <c r="BL155" s="17" t="s">
        <v>136</v>
      </c>
      <c r="BM155" s="214" t="s">
        <v>197</v>
      </c>
    </row>
    <row r="156" spans="1:65" s="2" customFormat="1" ht="10">
      <c r="A156" s="34"/>
      <c r="B156" s="35"/>
      <c r="C156" s="36"/>
      <c r="D156" s="216" t="s">
        <v>137</v>
      </c>
      <c r="E156" s="36"/>
      <c r="F156" s="217" t="s">
        <v>250</v>
      </c>
      <c r="G156" s="36"/>
      <c r="H156" s="36"/>
      <c r="I156" s="115"/>
      <c r="J156" s="36"/>
      <c r="K156" s="36"/>
      <c r="L156" s="39"/>
      <c r="M156" s="218"/>
      <c r="N156" s="219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137</v>
      </c>
      <c r="AU156" s="17" t="s">
        <v>82</v>
      </c>
    </row>
    <row r="157" spans="1:65" s="13" customFormat="1" ht="20">
      <c r="B157" s="220"/>
      <c r="C157" s="221"/>
      <c r="D157" s="216" t="s">
        <v>139</v>
      </c>
      <c r="E157" s="222" t="s">
        <v>1</v>
      </c>
      <c r="F157" s="223" t="s">
        <v>656</v>
      </c>
      <c r="G157" s="221"/>
      <c r="H157" s="224">
        <v>40.5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139</v>
      </c>
      <c r="AU157" s="230" t="s">
        <v>82</v>
      </c>
      <c r="AV157" s="13" t="s">
        <v>82</v>
      </c>
      <c r="AW157" s="13" t="s">
        <v>29</v>
      </c>
      <c r="AX157" s="13" t="s">
        <v>72</v>
      </c>
      <c r="AY157" s="230" t="s">
        <v>129</v>
      </c>
    </row>
    <row r="158" spans="1:65" s="14" customFormat="1" ht="10">
      <c r="B158" s="231"/>
      <c r="C158" s="232"/>
      <c r="D158" s="216" t="s">
        <v>139</v>
      </c>
      <c r="E158" s="233" t="s">
        <v>1</v>
      </c>
      <c r="F158" s="234" t="s">
        <v>141</v>
      </c>
      <c r="G158" s="232"/>
      <c r="H158" s="235">
        <v>40.5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139</v>
      </c>
      <c r="AU158" s="241" t="s">
        <v>82</v>
      </c>
      <c r="AV158" s="14" t="s">
        <v>136</v>
      </c>
      <c r="AW158" s="14" t="s">
        <v>29</v>
      </c>
      <c r="AX158" s="14" t="s">
        <v>80</v>
      </c>
      <c r="AY158" s="241" t="s">
        <v>129</v>
      </c>
    </row>
    <row r="159" spans="1:65" s="2" customFormat="1" ht="21.75" customHeight="1">
      <c r="A159" s="34"/>
      <c r="B159" s="35"/>
      <c r="C159" s="203" t="s">
        <v>204</v>
      </c>
      <c r="D159" s="203" t="s">
        <v>131</v>
      </c>
      <c r="E159" s="204" t="s">
        <v>657</v>
      </c>
      <c r="F159" s="205" t="s">
        <v>506</v>
      </c>
      <c r="G159" s="206" t="s">
        <v>163</v>
      </c>
      <c r="H159" s="207">
        <v>50.625</v>
      </c>
      <c r="I159" s="208">
        <v>0</v>
      </c>
      <c r="J159" s="209">
        <f>ROUND(I159*H159,2)</f>
        <v>0</v>
      </c>
      <c r="K159" s="205" t="s">
        <v>425</v>
      </c>
      <c r="L159" s="39"/>
      <c r="M159" s="210" t="s">
        <v>1</v>
      </c>
      <c r="N159" s="211" t="s">
        <v>37</v>
      </c>
      <c r="O159" s="71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4" t="s">
        <v>136</v>
      </c>
      <c r="AT159" s="214" t="s">
        <v>131</v>
      </c>
      <c r="AU159" s="214" t="s">
        <v>82</v>
      </c>
      <c r="AY159" s="17" t="s">
        <v>129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7" t="s">
        <v>80</v>
      </c>
      <c r="BK159" s="215">
        <f>ROUND(I159*H159,2)</f>
        <v>0</v>
      </c>
      <c r="BL159" s="17" t="s">
        <v>136</v>
      </c>
      <c r="BM159" s="214" t="s">
        <v>207</v>
      </c>
    </row>
    <row r="160" spans="1:65" s="2" customFormat="1" ht="10">
      <c r="A160" s="34"/>
      <c r="B160" s="35"/>
      <c r="C160" s="36"/>
      <c r="D160" s="216" t="s">
        <v>137</v>
      </c>
      <c r="E160" s="36"/>
      <c r="F160" s="217" t="s">
        <v>506</v>
      </c>
      <c r="G160" s="36"/>
      <c r="H160" s="36"/>
      <c r="I160" s="115"/>
      <c r="J160" s="36"/>
      <c r="K160" s="36"/>
      <c r="L160" s="39"/>
      <c r="M160" s="218"/>
      <c r="N160" s="219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137</v>
      </c>
      <c r="AU160" s="17" t="s">
        <v>82</v>
      </c>
    </row>
    <row r="161" spans="1:65" s="13" customFormat="1" ht="10">
      <c r="B161" s="220"/>
      <c r="C161" s="221"/>
      <c r="D161" s="216" t="s">
        <v>139</v>
      </c>
      <c r="E161" s="222" t="s">
        <v>1</v>
      </c>
      <c r="F161" s="223" t="s">
        <v>658</v>
      </c>
      <c r="G161" s="221"/>
      <c r="H161" s="224">
        <v>50.625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139</v>
      </c>
      <c r="AU161" s="230" t="s">
        <v>82</v>
      </c>
      <c r="AV161" s="13" t="s">
        <v>82</v>
      </c>
      <c r="AW161" s="13" t="s">
        <v>29</v>
      </c>
      <c r="AX161" s="13" t="s">
        <v>72</v>
      </c>
      <c r="AY161" s="230" t="s">
        <v>129</v>
      </c>
    </row>
    <row r="162" spans="1:65" s="14" customFormat="1" ht="10">
      <c r="B162" s="231"/>
      <c r="C162" s="232"/>
      <c r="D162" s="216" t="s">
        <v>139</v>
      </c>
      <c r="E162" s="233" t="s">
        <v>1</v>
      </c>
      <c r="F162" s="234" t="s">
        <v>141</v>
      </c>
      <c r="G162" s="232"/>
      <c r="H162" s="235">
        <v>50.625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139</v>
      </c>
      <c r="AU162" s="241" t="s">
        <v>82</v>
      </c>
      <c r="AV162" s="14" t="s">
        <v>136</v>
      </c>
      <c r="AW162" s="14" t="s">
        <v>29</v>
      </c>
      <c r="AX162" s="14" t="s">
        <v>80</v>
      </c>
      <c r="AY162" s="241" t="s">
        <v>129</v>
      </c>
    </row>
    <row r="163" spans="1:65" s="2" customFormat="1" ht="16.5" customHeight="1">
      <c r="A163" s="34"/>
      <c r="B163" s="35"/>
      <c r="C163" s="253" t="s">
        <v>173</v>
      </c>
      <c r="D163" s="253" t="s">
        <v>258</v>
      </c>
      <c r="E163" s="254" t="s">
        <v>659</v>
      </c>
      <c r="F163" s="255" t="s">
        <v>660</v>
      </c>
      <c r="G163" s="256" t="s">
        <v>245</v>
      </c>
      <c r="H163" s="257">
        <v>101.25</v>
      </c>
      <c r="I163" s="258">
        <v>0</v>
      </c>
      <c r="J163" s="259">
        <f>ROUND(I163*H163,2)</f>
        <v>0</v>
      </c>
      <c r="K163" s="255" t="s">
        <v>425</v>
      </c>
      <c r="L163" s="260"/>
      <c r="M163" s="261" t="s">
        <v>1</v>
      </c>
      <c r="N163" s="262" t="s">
        <v>37</v>
      </c>
      <c r="O163" s="71"/>
      <c r="P163" s="212">
        <f>O163*H163</f>
        <v>0</v>
      </c>
      <c r="Q163" s="212">
        <v>1</v>
      </c>
      <c r="R163" s="212">
        <f>Q163*H163</f>
        <v>101.25</v>
      </c>
      <c r="S163" s="212">
        <v>0</v>
      </c>
      <c r="T163" s="21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4" t="s">
        <v>154</v>
      </c>
      <c r="AT163" s="214" t="s">
        <v>258</v>
      </c>
      <c r="AU163" s="214" t="s">
        <v>82</v>
      </c>
      <c r="AY163" s="17" t="s">
        <v>129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7" t="s">
        <v>80</v>
      </c>
      <c r="BK163" s="215">
        <f>ROUND(I163*H163,2)</f>
        <v>0</v>
      </c>
      <c r="BL163" s="17" t="s">
        <v>136</v>
      </c>
      <c r="BM163" s="214" t="s">
        <v>212</v>
      </c>
    </row>
    <row r="164" spans="1:65" s="2" customFormat="1" ht="10">
      <c r="A164" s="34"/>
      <c r="B164" s="35"/>
      <c r="C164" s="36"/>
      <c r="D164" s="216" t="s">
        <v>137</v>
      </c>
      <c r="E164" s="36"/>
      <c r="F164" s="217" t="s">
        <v>660</v>
      </c>
      <c r="G164" s="36"/>
      <c r="H164" s="36"/>
      <c r="I164" s="115"/>
      <c r="J164" s="36"/>
      <c r="K164" s="36"/>
      <c r="L164" s="39"/>
      <c r="M164" s="218"/>
      <c r="N164" s="219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137</v>
      </c>
      <c r="AU164" s="17" t="s">
        <v>82</v>
      </c>
    </row>
    <row r="165" spans="1:65" s="13" customFormat="1" ht="10">
      <c r="B165" s="220"/>
      <c r="C165" s="221"/>
      <c r="D165" s="216" t="s">
        <v>139</v>
      </c>
      <c r="E165" s="222" t="s">
        <v>1</v>
      </c>
      <c r="F165" s="223" t="s">
        <v>661</v>
      </c>
      <c r="G165" s="221"/>
      <c r="H165" s="224">
        <v>101.25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139</v>
      </c>
      <c r="AU165" s="230" t="s">
        <v>82</v>
      </c>
      <c r="AV165" s="13" t="s">
        <v>82</v>
      </c>
      <c r="AW165" s="13" t="s">
        <v>29</v>
      </c>
      <c r="AX165" s="13" t="s">
        <v>72</v>
      </c>
      <c r="AY165" s="230" t="s">
        <v>129</v>
      </c>
    </row>
    <row r="166" spans="1:65" s="14" customFormat="1" ht="10">
      <c r="B166" s="231"/>
      <c r="C166" s="232"/>
      <c r="D166" s="216" t="s">
        <v>139</v>
      </c>
      <c r="E166" s="233" t="s">
        <v>1</v>
      </c>
      <c r="F166" s="234" t="s">
        <v>141</v>
      </c>
      <c r="G166" s="232"/>
      <c r="H166" s="235">
        <v>101.25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139</v>
      </c>
      <c r="AU166" s="241" t="s">
        <v>82</v>
      </c>
      <c r="AV166" s="14" t="s">
        <v>136</v>
      </c>
      <c r="AW166" s="14" t="s">
        <v>29</v>
      </c>
      <c r="AX166" s="14" t="s">
        <v>80</v>
      </c>
      <c r="AY166" s="241" t="s">
        <v>129</v>
      </c>
    </row>
    <row r="167" spans="1:65" s="12" customFormat="1" ht="22.75" customHeight="1">
      <c r="B167" s="187"/>
      <c r="C167" s="188"/>
      <c r="D167" s="189" t="s">
        <v>71</v>
      </c>
      <c r="E167" s="201" t="s">
        <v>154</v>
      </c>
      <c r="F167" s="201" t="s">
        <v>361</v>
      </c>
      <c r="G167" s="188"/>
      <c r="H167" s="188"/>
      <c r="I167" s="191"/>
      <c r="J167" s="202">
        <f>BK167</f>
        <v>0</v>
      </c>
      <c r="K167" s="188"/>
      <c r="L167" s="193"/>
      <c r="M167" s="194"/>
      <c r="N167" s="195"/>
      <c r="O167" s="195"/>
      <c r="P167" s="196">
        <f>SUM(P168:P200)</f>
        <v>0</v>
      </c>
      <c r="Q167" s="195"/>
      <c r="R167" s="196">
        <f>SUM(R168:R200)</f>
        <v>1.003644</v>
      </c>
      <c r="S167" s="195"/>
      <c r="T167" s="197">
        <f>SUM(T168:T200)</f>
        <v>0</v>
      </c>
      <c r="AR167" s="198" t="s">
        <v>80</v>
      </c>
      <c r="AT167" s="199" t="s">
        <v>71</v>
      </c>
      <c r="AU167" s="199" t="s">
        <v>80</v>
      </c>
      <c r="AY167" s="198" t="s">
        <v>129</v>
      </c>
      <c r="BK167" s="200">
        <f>SUM(BK168:BK200)</f>
        <v>0</v>
      </c>
    </row>
    <row r="168" spans="1:65" s="2" customFormat="1" ht="16.5" customHeight="1">
      <c r="A168" s="34"/>
      <c r="B168" s="35"/>
      <c r="C168" s="203" t="s">
        <v>215</v>
      </c>
      <c r="D168" s="203" t="s">
        <v>131</v>
      </c>
      <c r="E168" s="204" t="s">
        <v>662</v>
      </c>
      <c r="F168" s="205" t="s">
        <v>663</v>
      </c>
      <c r="G168" s="206" t="s">
        <v>374</v>
      </c>
      <c r="H168" s="207">
        <v>1</v>
      </c>
      <c r="I168" s="208">
        <v>0</v>
      </c>
      <c r="J168" s="209">
        <f>ROUND(I168*H168,2)</f>
        <v>0</v>
      </c>
      <c r="K168" s="205" t="s">
        <v>513</v>
      </c>
      <c r="L168" s="39"/>
      <c r="M168" s="210" t="s">
        <v>1</v>
      </c>
      <c r="N168" s="211" t="s">
        <v>37</v>
      </c>
      <c r="O168" s="71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4" t="s">
        <v>136</v>
      </c>
      <c r="AT168" s="214" t="s">
        <v>131</v>
      </c>
      <c r="AU168" s="214" t="s">
        <v>82</v>
      </c>
      <c r="AY168" s="17" t="s">
        <v>129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7" t="s">
        <v>80</v>
      </c>
      <c r="BK168" s="215">
        <f>ROUND(I168*H168,2)</f>
        <v>0</v>
      </c>
      <c r="BL168" s="17" t="s">
        <v>136</v>
      </c>
      <c r="BM168" s="214" t="s">
        <v>218</v>
      </c>
    </row>
    <row r="169" spans="1:65" s="2" customFormat="1" ht="10">
      <c r="A169" s="34"/>
      <c r="B169" s="35"/>
      <c r="C169" s="36"/>
      <c r="D169" s="216" t="s">
        <v>137</v>
      </c>
      <c r="E169" s="36"/>
      <c r="F169" s="217" t="s">
        <v>663</v>
      </c>
      <c r="G169" s="36"/>
      <c r="H169" s="36"/>
      <c r="I169" s="115"/>
      <c r="J169" s="36"/>
      <c r="K169" s="36"/>
      <c r="L169" s="39"/>
      <c r="M169" s="218"/>
      <c r="N169" s="219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137</v>
      </c>
      <c r="AU169" s="17" t="s">
        <v>82</v>
      </c>
    </row>
    <row r="170" spans="1:65" s="13" customFormat="1" ht="10">
      <c r="B170" s="220"/>
      <c r="C170" s="221"/>
      <c r="D170" s="216" t="s">
        <v>139</v>
      </c>
      <c r="E170" s="222" t="s">
        <v>1</v>
      </c>
      <c r="F170" s="223" t="s">
        <v>664</v>
      </c>
      <c r="G170" s="221"/>
      <c r="H170" s="224">
        <v>1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139</v>
      </c>
      <c r="AU170" s="230" t="s">
        <v>82</v>
      </c>
      <c r="AV170" s="13" t="s">
        <v>82</v>
      </c>
      <c r="AW170" s="13" t="s">
        <v>29</v>
      </c>
      <c r="AX170" s="13" t="s">
        <v>72</v>
      </c>
      <c r="AY170" s="230" t="s">
        <v>129</v>
      </c>
    </row>
    <row r="171" spans="1:65" s="14" customFormat="1" ht="10">
      <c r="B171" s="231"/>
      <c r="C171" s="232"/>
      <c r="D171" s="216" t="s">
        <v>139</v>
      </c>
      <c r="E171" s="233" t="s">
        <v>1</v>
      </c>
      <c r="F171" s="234" t="s">
        <v>141</v>
      </c>
      <c r="G171" s="232"/>
      <c r="H171" s="235">
        <v>1</v>
      </c>
      <c r="I171" s="236"/>
      <c r="J171" s="232"/>
      <c r="K171" s="232"/>
      <c r="L171" s="237"/>
      <c r="M171" s="238"/>
      <c r="N171" s="239"/>
      <c r="O171" s="239"/>
      <c r="P171" s="239"/>
      <c r="Q171" s="239"/>
      <c r="R171" s="239"/>
      <c r="S171" s="239"/>
      <c r="T171" s="240"/>
      <c r="AT171" s="241" t="s">
        <v>139</v>
      </c>
      <c r="AU171" s="241" t="s">
        <v>82</v>
      </c>
      <c r="AV171" s="14" t="s">
        <v>136</v>
      </c>
      <c r="AW171" s="14" t="s">
        <v>29</v>
      </c>
      <c r="AX171" s="14" t="s">
        <v>80</v>
      </c>
      <c r="AY171" s="241" t="s">
        <v>129</v>
      </c>
    </row>
    <row r="172" spans="1:65" s="2" customFormat="1" ht="16.5" customHeight="1">
      <c r="A172" s="34"/>
      <c r="B172" s="35"/>
      <c r="C172" s="203" t="s">
        <v>179</v>
      </c>
      <c r="D172" s="203" t="s">
        <v>131</v>
      </c>
      <c r="E172" s="204" t="s">
        <v>665</v>
      </c>
      <c r="F172" s="205" t="s">
        <v>666</v>
      </c>
      <c r="G172" s="206" t="s">
        <v>374</v>
      </c>
      <c r="H172" s="207">
        <v>2</v>
      </c>
      <c r="I172" s="208">
        <v>0</v>
      </c>
      <c r="J172" s="209">
        <f>ROUND(I172*H172,2)</f>
        <v>0</v>
      </c>
      <c r="K172" s="205" t="s">
        <v>513</v>
      </c>
      <c r="L172" s="39"/>
      <c r="M172" s="210" t="s">
        <v>1</v>
      </c>
      <c r="N172" s="211" t="s">
        <v>37</v>
      </c>
      <c r="O172" s="71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4" t="s">
        <v>136</v>
      </c>
      <c r="AT172" s="214" t="s">
        <v>131</v>
      </c>
      <c r="AU172" s="214" t="s">
        <v>82</v>
      </c>
      <c r="AY172" s="17" t="s">
        <v>129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7" t="s">
        <v>80</v>
      </c>
      <c r="BK172" s="215">
        <f>ROUND(I172*H172,2)</f>
        <v>0</v>
      </c>
      <c r="BL172" s="17" t="s">
        <v>136</v>
      </c>
      <c r="BM172" s="214" t="s">
        <v>222</v>
      </c>
    </row>
    <row r="173" spans="1:65" s="2" customFormat="1" ht="10">
      <c r="A173" s="34"/>
      <c r="B173" s="35"/>
      <c r="C173" s="36"/>
      <c r="D173" s="216" t="s">
        <v>137</v>
      </c>
      <c r="E173" s="36"/>
      <c r="F173" s="217" t="s">
        <v>666</v>
      </c>
      <c r="G173" s="36"/>
      <c r="H173" s="36"/>
      <c r="I173" s="115"/>
      <c r="J173" s="36"/>
      <c r="K173" s="36"/>
      <c r="L173" s="39"/>
      <c r="M173" s="218"/>
      <c r="N173" s="219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137</v>
      </c>
      <c r="AU173" s="17" t="s">
        <v>82</v>
      </c>
    </row>
    <row r="174" spans="1:65" s="13" customFormat="1" ht="10">
      <c r="B174" s="220"/>
      <c r="C174" s="221"/>
      <c r="D174" s="216" t="s">
        <v>139</v>
      </c>
      <c r="E174" s="222" t="s">
        <v>1</v>
      </c>
      <c r="F174" s="223" t="s">
        <v>667</v>
      </c>
      <c r="G174" s="221"/>
      <c r="H174" s="224">
        <v>2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139</v>
      </c>
      <c r="AU174" s="230" t="s">
        <v>82</v>
      </c>
      <c r="AV174" s="13" t="s">
        <v>82</v>
      </c>
      <c r="AW174" s="13" t="s">
        <v>29</v>
      </c>
      <c r="AX174" s="13" t="s">
        <v>72</v>
      </c>
      <c r="AY174" s="230" t="s">
        <v>129</v>
      </c>
    </row>
    <row r="175" spans="1:65" s="14" customFormat="1" ht="10">
      <c r="B175" s="231"/>
      <c r="C175" s="232"/>
      <c r="D175" s="216" t="s">
        <v>139</v>
      </c>
      <c r="E175" s="233" t="s">
        <v>1</v>
      </c>
      <c r="F175" s="234" t="s">
        <v>141</v>
      </c>
      <c r="G175" s="232"/>
      <c r="H175" s="235">
        <v>2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AT175" s="241" t="s">
        <v>139</v>
      </c>
      <c r="AU175" s="241" t="s">
        <v>82</v>
      </c>
      <c r="AV175" s="14" t="s">
        <v>136</v>
      </c>
      <c r="AW175" s="14" t="s">
        <v>29</v>
      </c>
      <c r="AX175" s="14" t="s">
        <v>80</v>
      </c>
      <c r="AY175" s="241" t="s">
        <v>129</v>
      </c>
    </row>
    <row r="176" spans="1:65" s="2" customFormat="1" ht="21.75" customHeight="1">
      <c r="A176" s="34"/>
      <c r="B176" s="35"/>
      <c r="C176" s="203" t="s">
        <v>8</v>
      </c>
      <c r="D176" s="203" t="s">
        <v>131</v>
      </c>
      <c r="E176" s="204" t="s">
        <v>668</v>
      </c>
      <c r="F176" s="205" t="s">
        <v>669</v>
      </c>
      <c r="G176" s="206" t="s">
        <v>365</v>
      </c>
      <c r="H176" s="207">
        <v>14.5</v>
      </c>
      <c r="I176" s="208">
        <v>0</v>
      </c>
      <c r="J176" s="209">
        <f>ROUND(I176*H176,2)</f>
        <v>0</v>
      </c>
      <c r="K176" s="205" t="s">
        <v>425</v>
      </c>
      <c r="L176" s="39"/>
      <c r="M176" s="210" t="s">
        <v>1</v>
      </c>
      <c r="N176" s="211" t="s">
        <v>37</v>
      </c>
      <c r="O176" s="71"/>
      <c r="P176" s="212">
        <f>O176*H176</f>
        <v>0</v>
      </c>
      <c r="Q176" s="212">
        <v>4.2199999999999998E-3</v>
      </c>
      <c r="R176" s="212">
        <f>Q176*H176</f>
        <v>6.1189999999999994E-2</v>
      </c>
      <c r="S176" s="212">
        <v>0</v>
      </c>
      <c r="T176" s="21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4" t="s">
        <v>136</v>
      </c>
      <c r="AT176" s="214" t="s">
        <v>131</v>
      </c>
      <c r="AU176" s="214" t="s">
        <v>82</v>
      </c>
      <c r="AY176" s="17" t="s">
        <v>129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7" t="s">
        <v>80</v>
      </c>
      <c r="BK176" s="215">
        <f>ROUND(I176*H176,2)</f>
        <v>0</v>
      </c>
      <c r="BL176" s="17" t="s">
        <v>136</v>
      </c>
      <c r="BM176" s="214" t="s">
        <v>226</v>
      </c>
    </row>
    <row r="177" spans="1:65" s="2" customFormat="1" ht="18">
      <c r="A177" s="34"/>
      <c r="B177" s="35"/>
      <c r="C177" s="36"/>
      <c r="D177" s="216" t="s">
        <v>137</v>
      </c>
      <c r="E177" s="36"/>
      <c r="F177" s="217" t="s">
        <v>669</v>
      </c>
      <c r="G177" s="36"/>
      <c r="H177" s="36"/>
      <c r="I177" s="115"/>
      <c r="J177" s="36"/>
      <c r="K177" s="36"/>
      <c r="L177" s="39"/>
      <c r="M177" s="218"/>
      <c r="N177" s="219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137</v>
      </c>
      <c r="AU177" s="17" t="s">
        <v>82</v>
      </c>
    </row>
    <row r="178" spans="1:65" s="13" customFormat="1" ht="10">
      <c r="B178" s="220"/>
      <c r="C178" s="221"/>
      <c r="D178" s="216" t="s">
        <v>139</v>
      </c>
      <c r="E178" s="222" t="s">
        <v>1</v>
      </c>
      <c r="F178" s="223" t="s">
        <v>670</v>
      </c>
      <c r="G178" s="221"/>
      <c r="H178" s="224">
        <v>14.5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139</v>
      </c>
      <c r="AU178" s="230" t="s">
        <v>82</v>
      </c>
      <c r="AV178" s="13" t="s">
        <v>82</v>
      </c>
      <c r="AW178" s="13" t="s">
        <v>29</v>
      </c>
      <c r="AX178" s="13" t="s">
        <v>72</v>
      </c>
      <c r="AY178" s="230" t="s">
        <v>129</v>
      </c>
    </row>
    <row r="179" spans="1:65" s="14" customFormat="1" ht="10">
      <c r="B179" s="231"/>
      <c r="C179" s="232"/>
      <c r="D179" s="216" t="s">
        <v>139</v>
      </c>
      <c r="E179" s="233" t="s">
        <v>1</v>
      </c>
      <c r="F179" s="234" t="s">
        <v>141</v>
      </c>
      <c r="G179" s="232"/>
      <c r="H179" s="235">
        <v>14.5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AT179" s="241" t="s">
        <v>139</v>
      </c>
      <c r="AU179" s="241" t="s">
        <v>82</v>
      </c>
      <c r="AV179" s="14" t="s">
        <v>136</v>
      </c>
      <c r="AW179" s="14" t="s">
        <v>29</v>
      </c>
      <c r="AX179" s="14" t="s">
        <v>80</v>
      </c>
      <c r="AY179" s="241" t="s">
        <v>129</v>
      </c>
    </row>
    <row r="180" spans="1:65" s="2" customFormat="1" ht="21.75" customHeight="1">
      <c r="A180" s="34"/>
      <c r="B180" s="35"/>
      <c r="C180" s="203" t="s">
        <v>185</v>
      </c>
      <c r="D180" s="203" t="s">
        <v>131</v>
      </c>
      <c r="E180" s="204" t="s">
        <v>671</v>
      </c>
      <c r="F180" s="205" t="s">
        <v>672</v>
      </c>
      <c r="G180" s="206" t="s">
        <v>365</v>
      </c>
      <c r="H180" s="207">
        <v>2.75</v>
      </c>
      <c r="I180" s="208">
        <v>0</v>
      </c>
      <c r="J180" s="209">
        <f>ROUND(I180*H180,2)</f>
        <v>0</v>
      </c>
      <c r="K180" s="205" t="s">
        <v>425</v>
      </c>
      <c r="L180" s="39"/>
      <c r="M180" s="210" t="s">
        <v>1</v>
      </c>
      <c r="N180" s="211" t="s">
        <v>37</v>
      </c>
      <c r="O180" s="71"/>
      <c r="P180" s="212">
        <f>O180*H180</f>
        <v>0</v>
      </c>
      <c r="Q180" s="212">
        <v>6.5599999999999999E-3</v>
      </c>
      <c r="R180" s="212">
        <f>Q180*H180</f>
        <v>1.804E-2</v>
      </c>
      <c r="S180" s="212">
        <v>0</v>
      </c>
      <c r="T180" s="21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4" t="s">
        <v>136</v>
      </c>
      <c r="AT180" s="214" t="s">
        <v>131</v>
      </c>
      <c r="AU180" s="214" t="s">
        <v>82</v>
      </c>
      <c r="AY180" s="17" t="s">
        <v>129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7" t="s">
        <v>80</v>
      </c>
      <c r="BK180" s="215">
        <f>ROUND(I180*H180,2)</f>
        <v>0</v>
      </c>
      <c r="BL180" s="17" t="s">
        <v>136</v>
      </c>
      <c r="BM180" s="214" t="s">
        <v>230</v>
      </c>
    </row>
    <row r="181" spans="1:65" s="2" customFormat="1" ht="18">
      <c r="A181" s="34"/>
      <c r="B181" s="35"/>
      <c r="C181" s="36"/>
      <c r="D181" s="216" t="s">
        <v>137</v>
      </c>
      <c r="E181" s="36"/>
      <c r="F181" s="217" t="s">
        <v>672</v>
      </c>
      <c r="G181" s="36"/>
      <c r="H181" s="36"/>
      <c r="I181" s="115"/>
      <c r="J181" s="36"/>
      <c r="K181" s="36"/>
      <c r="L181" s="39"/>
      <c r="M181" s="218"/>
      <c r="N181" s="219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137</v>
      </c>
      <c r="AU181" s="17" t="s">
        <v>82</v>
      </c>
    </row>
    <row r="182" spans="1:65" s="13" customFormat="1" ht="10">
      <c r="B182" s="220"/>
      <c r="C182" s="221"/>
      <c r="D182" s="216" t="s">
        <v>139</v>
      </c>
      <c r="E182" s="222" t="s">
        <v>1</v>
      </c>
      <c r="F182" s="223" t="s">
        <v>673</v>
      </c>
      <c r="G182" s="221"/>
      <c r="H182" s="224">
        <v>2.75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139</v>
      </c>
      <c r="AU182" s="230" t="s">
        <v>82</v>
      </c>
      <c r="AV182" s="13" t="s">
        <v>82</v>
      </c>
      <c r="AW182" s="13" t="s">
        <v>29</v>
      </c>
      <c r="AX182" s="13" t="s">
        <v>72</v>
      </c>
      <c r="AY182" s="230" t="s">
        <v>129</v>
      </c>
    </row>
    <row r="183" spans="1:65" s="14" customFormat="1" ht="10">
      <c r="B183" s="231"/>
      <c r="C183" s="232"/>
      <c r="D183" s="216" t="s">
        <v>139</v>
      </c>
      <c r="E183" s="233" t="s">
        <v>1</v>
      </c>
      <c r="F183" s="234" t="s">
        <v>141</v>
      </c>
      <c r="G183" s="232"/>
      <c r="H183" s="235">
        <v>2.75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139</v>
      </c>
      <c r="AU183" s="241" t="s">
        <v>82</v>
      </c>
      <c r="AV183" s="14" t="s">
        <v>136</v>
      </c>
      <c r="AW183" s="14" t="s">
        <v>29</v>
      </c>
      <c r="AX183" s="14" t="s">
        <v>80</v>
      </c>
      <c r="AY183" s="241" t="s">
        <v>129</v>
      </c>
    </row>
    <row r="184" spans="1:65" s="2" customFormat="1" ht="21.75" customHeight="1">
      <c r="A184" s="34"/>
      <c r="B184" s="35"/>
      <c r="C184" s="203" t="s">
        <v>232</v>
      </c>
      <c r="D184" s="203" t="s">
        <v>131</v>
      </c>
      <c r="E184" s="204" t="s">
        <v>674</v>
      </c>
      <c r="F184" s="205" t="s">
        <v>675</v>
      </c>
      <c r="G184" s="206" t="s">
        <v>365</v>
      </c>
      <c r="H184" s="207">
        <v>5.8</v>
      </c>
      <c r="I184" s="208">
        <v>0</v>
      </c>
      <c r="J184" s="209">
        <f>ROUND(I184*H184,2)</f>
        <v>0</v>
      </c>
      <c r="K184" s="205" t="s">
        <v>425</v>
      </c>
      <c r="L184" s="39"/>
      <c r="M184" s="210" t="s">
        <v>1</v>
      </c>
      <c r="N184" s="211" t="s">
        <v>37</v>
      </c>
      <c r="O184" s="71"/>
      <c r="P184" s="212">
        <f>O184*H184</f>
        <v>0</v>
      </c>
      <c r="Q184" s="212">
        <v>1.323E-2</v>
      </c>
      <c r="R184" s="212">
        <f>Q184*H184</f>
        <v>7.6733999999999997E-2</v>
      </c>
      <c r="S184" s="212">
        <v>0</v>
      </c>
      <c r="T184" s="21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136</v>
      </c>
      <c r="AT184" s="214" t="s">
        <v>131</v>
      </c>
      <c r="AU184" s="214" t="s">
        <v>82</v>
      </c>
      <c r="AY184" s="17" t="s">
        <v>129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80</v>
      </c>
      <c r="BK184" s="215">
        <f>ROUND(I184*H184,2)</f>
        <v>0</v>
      </c>
      <c r="BL184" s="17" t="s">
        <v>136</v>
      </c>
      <c r="BM184" s="214" t="s">
        <v>235</v>
      </c>
    </row>
    <row r="185" spans="1:65" s="2" customFormat="1" ht="18">
      <c r="A185" s="34"/>
      <c r="B185" s="35"/>
      <c r="C185" s="36"/>
      <c r="D185" s="216" t="s">
        <v>137</v>
      </c>
      <c r="E185" s="36"/>
      <c r="F185" s="217" t="s">
        <v>675</v>
      </c>
      <c r="G185" s="36"/>
      <c r="H185" s="36"/>
      <c r="I185" s="115"/>
      <c r="J185" s="36"/>
      <c r="K185" s="36"/>
      <c r="L185" s="39"/>
      <c r="M185" s="218"/>
      <c r="N185" s="219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137</v>
      </c>
      <c r="AU185" s="17" t="s">
        <v>82</v>
      </c>
    </row>
    <row r="186" spans="1:65" s="13" customFormat="1" ht="10">
      <c r="B186" s="220"/>
      <c r="C186" s="221"/>
      <c r="D186" s="216" t="s">
        <v>139</v>
      </c>
      <c r="E186" s="222" t="s">
        <v>1</v>
      </c>
      <c r="F186" s="223" t="s">
        <v>676</v>
      </c>
      <c r="G186" s="221"/>
      <c r="H186" s="224">
        <v>5.8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139</v>
      </c>
      <c r="AU186" s="230" t="s">
        <v>82</v>
      </c>
      <c r="AV186" s="13" t="s">
        <v>82</v>
      </c>
      <c r="AW186" s="13" t="s">
        <v>29</v>
      </c>
      <c r="AX186" s="13" t="s">
        <v>72</v>
      </c>
      <c r="AY186" s="230" t="s">
        <v>129</v>
      </c>
    </row>
    <row r="187" spans="1:65" s="14" customFormat="1" ht="10">
      <c r="B187" s="231"/>
      <c r="C187" s="232"/>
      <c r="D187" s="216" t="s">
        <v>139</v>
      </c>
      <c r="E187" s="233" t="s">
        <v>1</v>
      </c>
      <c r="F187" s="234" t="s">
        <v>141</v>
      </c>
      <c r="G187" s="232"/>
      <c r="H187" s="235">
        <v>5.8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139</v>
      </c>
      <c r="AU187" s="241" t="s">
        <v>82</v>
      </c>
      <c r="AV187" s="14" t="s">
        <v>136</v>
      </c>
      <c r="AW187" s="14" t="s">
        <v>29</v>
      </c>
      <c r="AX187" s="14" t="s">
        <v>80</v>
      </c>
      <c r="AY187" s="241" t="s">
        <v>129</v>
      </c>
    </row>
    <row r="188" spans="1:65" s="2" customFormat="1" ht="21.75" customHeight="1">
      <c r="A188" s="34"/>
      <c r="B188" s="35"/>
      <c r="C188" s="203" t="s">
        <v>192</v>
      </c>
      <c r="D188" s="203" t="s">
        <v>131</v>
      </c>
      <c r="E188" s="204" t="s">
        <v>677</v>
      </c>
      <c r="F188" s="205" t="s">
        <v>678</v>
      </c>
      <c r="G188" s="206" t="s">
        <v>365</v>
      </c>
      <c r="H188" s="207">
        <v>32</v>
      </c>
      <c r="I188" s="208">
        <v>0</v>
      </c>
      <c r="J188" s="209">
        <f>ROUND(I188*H188,2)</f>
        <v>0</v>
      </c>
      <c r="K188" s="205" t="s">
        <v>425</v>
      </c>
      <c r="L188" s="39"/>
      <c r="M188" s="210" t="s">
        <v>1</v>
      </c>
      <c r="N188" s="211" t="s">
        <v>37</v>
      </c>
      <c r="O188" s="71"/>
      <c r="P188" s="212">
        <f>O188*H188</f>
        <v>0</v>
      </c>
      <c r="Q188" s="212">
        <v>2.649E-2</v>
      </c>
      <c r="R188" s="212">
        <f>Q188*H188</f>
        <v>0.84767999999999999</v>
      </c>
      <c r="S188" s="212">
        <v>0</v>
      </c>
      <c r="T188" s="21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4" t="s">
        <v>136</v>
      </c>
      <c r="AT188" s="214" t="s">
        <v>131</v>
      </c>
      <c r="AU188" s="214" t="s">
        <v>82</v>
      </c>
      <c r="AY188" s="17" t="s">
        <v>129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7" t="s">
        <v>80</v>
      </c>
      <c r="BK188" s="215">
        <f>ROUND(I188*H188,2)</f>
        <v>0</v>
      </c>
      <c r="BL188" s="17" t="s">
        <v>136</v>
      </c>
      <c r="BM188" s="214" t="s">
        <v>240</v>
      </c>
    </row>
    <row r="189" spans="1:65" s="2" customFormat="1" ht="18">
      <c r="A189" s="34"/>
      <c r="B189" s="35"/>
      <c r="C189" s="36"/>
      <c r="D189" s="216" t="s">
        <v>137</v>
      </c>
      <c r="E189" s="36"/>
      <c r="F189" s="217" t="s">
        <v>678</v>
      </c>
      <c r="G189" s="36"/>
      <c r="H189" s="36"/>
      <c r="I189" s="115"/>
      <c r="J189" s="36"/>
      <c r="K189" s="36"/>
      <c r="L189" s="39"/>
      <c r="M189" s="218"/>
      <c r="N189" s="219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137</v>
      </c>
      <c r="AU189" s="17" t="s">
        <v>82</v>
      </c>
    </row>
    <row r="190" spans="1:65" s="13" customFormat="1" ht="10">
      <c r="B190" s="220"/>
      <c r="C190" s="221"/>
      <c r="D190" s="216" t="s">
        <v>139</v>
      </c>
      <c r="E190" s="222" t="s">
        <v>1</v>
      </c>
      <c r="F190" s="223" t="s">
        <v>679</v>
      </c>
      <c r="G190" s="221"/>
      <c r="H190" s="224">
        <v>32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139</v>
      </c>
      <c r="AU190" s="230" t="s">
        <v>82</v>
      </c>
      <c r="AV190" s="13" t="s">
        <v>82</v>
      </c>
      <c r="AW190" s="13" t="s">
        <v>29</v>
      </c>
      <c r="AX190" s="13" t="s">
        <v>72</v>
      </c>
      <c r="AY190" s="230" t="s">
        <v>129</v>
      </c>
    </row>
    <row r="191" spans="1:65" s="14" customFormat="1" ht="10">
      <c r="B191" s="231"/>
      <c r="C191" s="232"/>
      <c r="D191" s="216" t="s">
        <v>139</v>
      </c>
      <c r="E191" s="233" t="s">
        <v>1</v>
      </c>
      <c r="F191" s="234" t="s">
        <v>141</v>
      </c>
      <c r="G191" s="232"/>
      <c r="H191" s="235">
        <v>32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139</v>
      </c>
      <c r="AU191" s="241" t="s">
        <v>82</v>
      </c>
      <c r="AV191" s="14" t="s">
        <v>136</v>
      </c>
      <c r="AW191" s="14" t="s">
        <v>29</v>
      </c>
      <c r="AX191" s="14" t="s">
        <v>80</v>
      </c>
      <c r="AY191" s="241" t="s">
        <v>129</v>
      </c>
    </row>
    <row r="192" spans="1:65" s="2" customFormat="1" ht="21.75" customHeight="1">
      <c r="A192" s="34"/>
      <c r="B192" s="35"/>
      <c r="C192" s="203" t="s">
        <v>242</v>
      </c>
      <c r="D192" s="203" t="s">
        <v>131</v>
      </c>
      <c r="E192" s="204" t="s">
        <v>680</v>
      </c>
      <c r="F192" s="205" t="s">
        <v>681</v>
      </c>
      <c r="G192" s="206" t="s">
        <v>374</v>
      </c>
      <c r="H192" s="207">
        <v>2</v>
      </c>
      <c r="I192" s="208">
        <v>0</v>
      </c>
      <c r="J192" s="209">
        <f>ROUND(I192*H192,2)</f>
        <v>0</v>
      </c>
      <c r="K192" s="205" t="s">
        <v>513</v>
      </c>
      <c r="L192" s="39"/>
      <c r="M192" s="210" t="s">
        <v>1</v>
      </c>
      <c r="N192" s="211" t="s">
        <v>37</v>
      </c>
      <c r="O192" s="71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136</v>
      </c>
      <c r="AT192" s="214" t="s">
        <v>131</v>
      </c>
      <c r="AU192" s="214" t="s">
        <v>82</v>
      </c>
      <c r="AY192" s="17" t="s">
        <v>129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80</v>
      </c>
      <c r="BK192" s="215">
        <f>ROUND(I192*H192,2)</f>
        <v>0</v>
      </c>
      <c r="BL192" s="17" t="s">
        <v>136</v>
      </c>
      <c r="BM192" s="214" t="s">
        <v>246</v>
      </c>
    </row>
    <row r="193" spans="1:65" s="2" customFormat="1" ht="10">
      <c r="A193" s="34"/>
      <c r="B193" s="35"/>
      <c r="C193" s="36"/>
      <c r="D193" s="216" t="s">
        <v>137</v>
      </c>
      <c r="E193" s="36"/>
      <c r="F193" s="217" t="s">
        <v>681</v>
      </c>
      <c r="G193" s="36"/>
      <c r="H193" s="36"/>
      <c r="I193" s="115"/>
      <c r="J193" s="36"/>
      <c r="K193" s="36"/>
      <c r="L193" s="39"/>
      <c r="M193" s="218"/>
      <c r="N193" s="219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137</v>
      </c>
      <c r="AU193" s="17" t="s">
        <v>82</v>
      </c>
    </row>
    <row r="194" spans="1:65" s="15" customFormat="1" ht="20">
      <c r="B194" s="243"/>
      <c r="C194" s="244"/>
      <c r="D194" s="216" t="s">
        <v>139</v>
      </c>
      <c r="E194" s="245" t="s">
        <v>1</v>
      </c>
      <c r="F194" s="246" t="s">
        <v>682</v>
      </c>
      <c r="G194" s="244"/>
      <c r="H194" s="245" t="s">
        <v>1</v>
      </c>
      <c r="I194" s="247"/>
      <c r="J194" s="244"/>
      <c r="K194" s="244"/>
      <c r="L194" s="248"/>
      <c r="M194" s="249"/>
      <c r="N194" s="250"/>
      <c r="O194" s="250"/>
      <c r="P194" s="250"/>
      <c r="Q194" s="250"/>
      <c r="R194" s="250"/>
      <c r="S194" s="250"/>
      <c r="T194" s="251"/>
      <c r="AT194" s="252" t="s">
        <v>139</v>
      </c>
      <c r="AU194" s="252" t="s">
        <v>82</v>
      </c>
      <c r="AV194" s="15" t="s">
        <v>80</v>
      </c>
      <c r="AW194" s="15" t="s">
        <v>29</v>
      </c>
      <c r="AX194" s="15" t="s">
        <v>72</v>
      </c>
      <c r="AY194" s="252" t="s">
        <v>129</v>
      </c>
    </row>
    <row r="195" spans="1:65" s="13" customFormat="1" ht="10">
      <c r="B195" s="220"/>
      <c r="C195" s="221"/>
      <c r="D195" s="216" t="s">
        <v>139</v>
      </c>
      <c r="E195" s="222" t="s">
        <v>1</v>
      </c>
      <c r="F195" s="223" t="s">
        <v>683</v>
      </c>
      <c r="G195" s="221"/>
      <c r="H195" s="224">
        <v>2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139</v>
      </c>
      <c r="AU195" s="230" t="s">
        <v>82</v>
      </c>
      <c r="AV195" s="13" t="s">
        <v>82</v>
      </c>
      <c r="AW195" s="13" t="s">
        <v>29</v>
      </c>
      <c r="AX195" s="13" t="s">
        <v>72</v>
      </c>
      <c r="AY195" s="230" t="s">
        <v>129</v>
      </c>
    </row>
    <row r="196" spans="1:65" s="14" customFormat="1" ht="10">
      <c r="B196" s="231"/>
      <c r="C196" s="232"/>
      <c r="D196" s="216" t="s">
        <v>139</v>
      </c>
      <c r="E196" s="233" t="s">
        <v>1</v>
      </c>
      <c r="F196" s="234" t="s">
        <v>141</v>
      </c>
      <c r="G196" s="232"/>
      <c r="H196" s="235">
        <v>2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139</v>
      </c>
      <c r="AU196" s="241" t="s">
        <v>82</v>
      </c>
      <c r="AV196" s="14" t="s">
        <v>136</v>
      </c>
      <c r="AW196" s="14" t="s">
        <v>29</v>
      </c>
      <c r="AX196" s="14" t="s">
        <v>80</v>
      </c>
      <c r="AY196" s="241" t="s">
        <v>129</v>
      </c>
    </row>
    <row r="197" spans="1:65" s="2" customFormat="1" ht="21.75" customHeight="1">
      <c r="A197" s="34"/>
      <c r="B197" s="35"/>
      <c r="C197" s="203" t="s">
        <v>197</v>
      </c>
      <c r="D197" s="203" t="s">
        <v>131</v>
      </c>
      <c r="E197" s="204" t="s">
        <v>684</v>
      </c>
      <c r="F197" s="205" t="s">
        <v>685</v>
      </c>
      <c r="G197" s="206" t="s">
        <v>365</v>
      </c>
      <c r="H197" s="207">
        <v>2</v>
      </c>
      <c r="I197" s="208">
        <v>0</v>
      </c>
      <c r="J197" s="209">
        <f>ROUND(I197*H197,2)</f>
        <v>0</v>
      </c>
      <c r="K197" s="205" t="s">
        <v>513</v>
      </c>
      <c r="L197" s="39"/>
      <c r="M197" s="210" t="s">
        <v>1</v>
      </c>
      <c r="N197" s="211" t="s">
        <v>37</v>
      </c>
      <c r="O197" s="71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4" t="s">
        <v>136</v>
      </c>
      <c r="AT197" s="214" t="s">
        <v>131</v>
      </c>
      <c r="AU197" s="214" t="s">
        <v>82</v>
      </c>
      <c r="AY197" s="17" t="s">
        <v>129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7" t="s">
        <v>80</v>
      </c>
      <c r="BK197" s="215">
        <f>ROUND(I197*H197,2)</f>
        <v>0</v>
      </c>
      <c r="BL197" s="17" t="s">
        <v>136</v>
      </c>
      <c r="BM197" s="214" t="s">
        <v>251</v>
      </c>
    </row>
    <row r="198" spans="1:65" s="2" customFormat="1" ht="18">
      <c r="A198" s="34"/>
      <c r="B198" s="35"/>
      <c r="C198" s="36"/>
      <c r="D198" s="216" t="s">
        <v>137</v>
      </c>
      <c r="E198" s="36"/>
      <c r="F198" s="217" t="s">
        <v>685</v>
      </c>
      <c r="G198" s="36"/>
      <c r="H198" s="36"/>
      <c r="I198" s="115"/>
      <c r="J198" s="36"/>
      <c r="K198" s="36"/>
      <c r="L198" s="39"/>
      <c r="M198" s="218"/>
      <c r="N198" s="219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137</v>
      </c>
      <c r="AU198" s="17" t="s">
        <v>82</v>
      </c>
    </row>
    <row r="199" spans="1:65" s="13" customFormat="1" ht="20">
      <c r="B199" s="220"/>
      <c r="C199" s="221"/>
      <c r="D199" s="216" t="s">
        <v>139</v>
      </c>
      <c r="E199" s="222" t="s">
        <v>1</v>
      </c>
      <c r="F199" s="223" t="s">
        <v>686</v>
      </c>
      <c r="G199" s="221"/>
      <c r="H199" s="224">
        <v>2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139</v>
      </c>
      <c r="AU199" s="230" t="s">
        <v>82</v>
      </c>
      <c r="AV199" s="13" t="s">
        <v>82</v>
      </c>
      <c r="AW199" s="13" t="s">
        <v>29</v>
      </c>
      <c r="AX199" s="13" t="s">
        <v>72</v>
      </c>
      <c r="AY199" s="230" t="s">
        <v>129</v>
      </c>
    </row>
    <row r="200" spans="1:65" s="14" customFormat="1" ht="10">
      <c r="B200" s="231"/>
      <c r="C200" s="232"/>
      <c r="D200" s="216" t="s">
        <v>139</v>
      </c>
      <c r="E200" s="233" t="s">
        <v>1</v>
      </c>
      <c r="F200" s="234" t="s">
        <v>141</v>
      </c>
      <c r="G200" s="232"/>
      <c r="H200" s="235">
        <v>2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AT200" s="241" t="s">
        <v>139</v>
      </c>
      <c r="AU200" s="241" t="s">
        <v>82</v>
      </c>
      <c r="AV200" s="14" t="s">
        <v>136</v>
      </c>
      <c r="AW200" s="14" t="s">
        <v>29</v>
      </c>
      <c r="AX200" s="14" t="s">
        <v>80</v>
      </c>
      <c r="AY200" s="241" t="s">
        <v>129</v>
      </c>
    </row>
    <row r="201" spans="1:65" s="12" customFormat="1" ht="22.75" customHeight="1">
      <c r="B201" s="187"/>
      <c r="C201" s="188"/>
      <c r="D201" s="189" t="s">
        <v>71</v>
      </c>
      <c r="E201" s="201" t="s">
        <v>449</v>
      </c>
      <c r="F201" s="201" t="s">
        <v>450</v>
      </c>
      <c r="G201" s="188"/>
      <c r="H201" s="188"/>
      <c r="I201" s="191"/>
      <c r="J201" s="202">
        <f>BK201</f>
        <v>0</v>
      </c>
      <c r="K201" s="188"/>
      <c r="L201" s="193"/>
      <c r="M201" s="194"/>
      <c r="N201" s="195"/>
      <c r="O201" s="195"/>
      <c r="P201" s="196">
        <f>SUM(P202:P209)</f>
        <v>0</v>
      </c>
      <c r="Q201" s="195"/>
      <c r="R201" s="196">
        <f>SUM(R202:R209)</f>
        <v>0</v>
      </c>
      <c r="S201" s="195"/>
      <c r="T201" s="197">
        <f>SUM(T202:T209)</f>
        <v>0</v>
      </c>
      <c r="AR201" s="198" t="s">
        <v>80</v>
      </c>
      <c r="AT201" s="199" t="s">
        <v>71</v>
      </c>
      <c r="AU201" s="199" t="s">
        <v>80</v>
      </c>
      <c r="AY201" s="198" t="s">
        <v>129</v>
      </c>
      <c r="BK201" s="200">
        <f>SUM(BK202:BK209)</f>
        <v>0</v>
      </c>
    </row>
    <row r="202" spans="1:65" s="2" customFormat="1" ht="21.75" customHeight="1">
      <c r="A202" s="34"/>
      <c r="B202" s="35"/>
      <c r="C202" s="203" t="s">
        <v>7</v>
      </c>
      <c r="D202" s="203" t="s">
        <v>131</v>
      </c>
      <c r="E202" s="204" t="s">
        <v>451</v>
      </c>
      <c r="F202" s="205" t="s">
        <v>452</v>
      </c>
      <c r="G202" s="206" t="s">
        <v>245</v>
      </c>
      <c r="H202" s="207">
        <v>102.79</v>
      </c>
      <c r="I202" s="208">
        <v>0</v>
      </c>
      <c r="J202" s="209">
        <f>ROUND(I202*H202,2)</f>
        <v>0</v>
      </c>
      <c r="K202" s="205" t="s">
        <v>425</v>
      </c>
      <c r="L202" s="39"/>
      <c r="M202" s="210" t="s">
        <v>1</v>
      </c>
      <c r="N202" s="211" t="s">
        <v>37</v>
      </c>
      <c r="O202" s="71"/>
      <c r="P202" s="212">
        <f>O202*H202</f>
        <v>0</v>
      </c>
      <c r="Q202" s="212">
        <v>0</v>
      </c>
      <c r="R202" s="212">
        <f>Q202*H202</f>
        <v>0</v>
      </c>
      <c r="S202" s="212">
        <v>0</v>
      </c>
      <c r="T202" s="21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4" t="s">
        <v>136</v>
      </c>
      <c r="AT202" s="214" t="s">
        <v>131</v>
      </c>
      <c r="AU202" s="214" t="s">
        <v>82</v>
      </c>
      <c r="AY202" s="17" t="s">
        <v>129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7" t="s">
        <v>80</v>
      </c>
      <c r="BK202" s="215">
        <f>ROUND(I202*H202,2)</f>
        <v>0</v>
      </c>
      <c r="BL202" s="17" t="s">
        <v>136</v>
      </c>
      <c r="BM202" s="214" t="s">
        <v>261</v>
      </c>
    </row>
    <row r="203" spans="1:65" s="2" customFormat="1" ht="10">
      <c r="A203" s="34"/>
      <c r="B203" s="35"/>
      <c r="C203" s="36"/>
      <c r="D203" s="216" t="s">
        <v>137</v>
      </c>
      <c r="E203" s="36"/>
      <c r="F203" s="217" t="s">
        <v>452</v>
      </c>
      <c r="G203" s="36"/>
      <c r="H203" s="36"/>
      <c r="I203" s="115"/>
      <c r="J203" s="36"/>
      <c r="K203" s="36"/>
      <c r="L203" s="39"/>
      <c r="M203" s="218"/>
      <c r="N203" s="219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137</v>
      </c>
      <c r="AU203" s="17" t="s">
        <v>82</v>
      </c>
    </row>
    <row r="204" spans="1:65" s="13" customFormat="1" ht="10">
      <c r="B204" s="220"/>
      <c r="C204" s="221"/>
      <c r="D204" s="216" t="s">
        <v>139</v>
      </c>
      <c r="E204" s="222" t="s">
        <v>1</v>
      </c>
      <c r="F204" s="223" t="s">
        <v>687</v>
      </c>
      <c r="G204" s="221"/>
      <c r="H204" s="224">
        <v>102.79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139</v>
      </c>
      <c r="AU204" s="230" t="s">
        <v>82</v>
      </c>
      <c r="AV204" s="13" t="s">
        <v>82</v>
      </c>
      <c r="AW204" s="13" t="s">
        <v>29</v>
      </c>
      <c r="AX204" s="13" t="s">
        <v>72</v>
      </c>
      <c r="AY204" s="230" t="s">
        <v>129</v>
      </c>
    </row>
    <row r="205" spans="1:65" s="14" customFormat="1" ht="10">
      <c r="B205" s="231"/>
      <c r="C205" s="232"/>
      <c r="D205" s="216" t="s">
        <v>139</v>
      </c>
      <c r="E205" s="233" t="s">
        <v>1</v>
      </c>
      <c r="F205" s="234" t="s">
        <v>141</v>
      </c>
      <c r="G205" s="232"/>
      <c r="H205" s="235">
        <v>102.79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139</v>
      </c>
      <c r="AU205" s="241" t="s">
        <v>82</v>
      </c>
      <c r="AV205" s="14" t="s">
        <v>136</v>
      </c>
      <c r="AW205" s="14" t="s">
        <v>29</v>
      </c>
      <c r="AX205" s="14" t="s">
        <v>80</v>
      </c>
      <c r="AY205" s="241" t="s">
        <v>129</v>
      </c>
    </row>
    <row r="206" spans="1:65" s="2" customFormat="1" ht="21.75" customHeight="1">
      <c r="A206" s="34"/>
      <c r="B206" s="35"/>
      <c r="C206" s="203" t="s">
        <v>207</v>
      </c>
      <c r="D206" s="203" t="s">
        <v>131</v>
      </c>
      <c r="E206" s="204" t="s">
        <v>688</v>
      </c>
      <c r="F206" s="205" t="s">
        <v>689</v>
      </c>
      <c r="G206" s="206" t="s">
        <v>245</v>
      </c>
      <c r="H206" s="207">
        <v>102.79</v>
      </c>
      <c r="I206" s="208">
        <v>0</v>
      </c>
      <c r="J206" s="209">
        <f>ROUND(I206*H206,2)</f>
        <v>0</v>
      </c>
      <c r="K206" s="205" t="s">
        <v>425</v>
      </c>
      <c r="L206" s="39"/>
      <c r="M206" s="210" t="s">
        <v>1</v>
      </c>
      <c r="N206" s="211" t="s">
        <v>37</v>
      </c>
      <c r="O206" s="71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4" t="s">
        <v>136</v>
      </c>
      <c r="AT206" s="214" t="s">
        <v>131</v>
      </c>
      <c r="AU206" s="214" t="s">
        <v>82</v>
      </c>
      <c r="AY206" s="17" t="s">
        <v>129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7" t="s">
        <v>80</v>
      </c>
      <c r="BK206" s="215">
        <f>ROUND(I206*H206,2)</f>
        <v>0</v>
      </c>
      <c r="BL206" s="17" t="s">
        <v>136</v>
      </c>
      <c r="BM206" s="214" t="s">
        <v>265</v>
      </c>
    </row>
    <row r="207" spans="1:65" s="2" customFormat="1" ht="18">
      <c r="A207" s="34"/>
      <c r="B207" s="35"/>
      <c r="C207" s="36"/>
      <c r="D207" s="216" t="s">
        <v>137</v>
      </c>
      <c r="E207" s="36"/>
      <c r="F207" s="217" t="s">
        <v>689</v>
      </c>
      <c r="G207" s="36"/>
      <c r="H207" s="36"/>
      <c r="I207" s="115"/>
      <c r="J207" s="36"/>
      <c r="K207" s="36"/>
      <c r="L207" s="39"/>
      <c r="M207" s="218"/>
      <c r="N207" s="219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137</v>
      </c>
      <c r="AU207" s="17" t="s">
        <v>82</v>
      </c>
    </row>
    <row r="208" spans="1:65" s="13" customFormat="1" ht="10">
      <c r="B208" s="220"/>
      <c r="C208" s="221"/>
      <c r="D208" s="216" t="s">
        <v>139</v>
      </c>
      <c r="E208" s="222" t="s">
        <v>1</v>
      </c>
      <c r="F208" s="223" t="s">
        <v>687</v>
      </c>
      <c r="G208" s="221"/>
      <c r="H208" s="224">
        <v>102.79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139</v>
      </c>
      <c r="AU208" s="230" t="s">
        <v>82</v>
      </c>
      <c r="AV208" s="13" t="s">
        <v>82</v>
      </c>
      <c r="AW208" s="13" t="s">
        <v>29</v>
      </c>
      <c r="AX208" s="13" t="s">
        <v>72</v>
      </c>
      <c r="AY208" s="230" t="s">
        <v>129</v>
      </c>
    </row>
    <row r="209" spans="1:51" s="14" customFormat="1" ht="10">
      <c r="B209" s="231"/>
      <c r="C209" s="232"/>
      <c r="D209" s="216" t="s">
        <v>139</v>
      </c>
      <c r="E209" s="233" t="s">
        <v>1</v>
      </c>
      <c r="F209" s="234" t="s">
        <v>141</v>
      </c>
      <c r="G209" s="232"/>
      <c r="H209" s="235">
        <v>102.79</v>
      </c>
      <c r="I209" s="236"/>
      <c r="J209" s="232"/>
      <c r="K209" s="232"/>
      <c r="L209" s="237"/>
      <c r="M209" s="267"/>
      <c r="N209" s="268"/>
      <c r="O209" s="268"/>
      <c r="P209" s="268"/>
      <c r="Q209" s="268"/>
      <c r="R209" s="268"/>
      <c r="S209" s="268"/>
      <c r="T209" s="269"/>
      <c r="AT209" s="241" t="s">
        <v>139</v>
      </c>
      <c r="AU209" s="241" t="s">
        <v>82</v>
      </c>
      <c r="AV209" s="14" t="s">
        <v>136</v>
      </c>
      <c r="AW209" s="14" t="s">
        <v>29</v>
      </c>
      <c r="AX209" s="14" t="s">
        <v>80</v>
      </c>
      <c r="AY209" s="241" t="s">
        <v>129</v>
      </c>
    </row>
    <row r="210" spans="1:51" s="2" customFormat="1" ht="7" customHeight="1">
      <c r="A210" s="34"/>
      <c r="B210" s="54"/>
      <c r="C210" s="55"/>
      <c r="D210" s="55"/>
      <c r="E210" s="55"/>
      <c r="F210" s="55"/>
      <c r="G210" s="55"/>
      <c r="H210" s="55"/>
      <c r="I210" s="152"/>
      <c r="J210" s="55"/>
      <c r="K210" s="55"/>
      <c r="L210" s="39"/>
      <c r="M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</row>
  </sheetData>
  <sheetProtection algorithmName="SHA-512" hashValue="4fFypY5DXijad+oRsgBw60cQVQrw8zntDbDMoIXb2pL5n1RAHeW03R0tOOSsauc1Ir3LfYpwSRric0YrO5FcpQ==" saltValue="kmKbZXoUje2L/Jct6JX/PFwXNEDHifABeLKMXNUjL12zTKHgJrH/Jm8jqcvBrq9HCBSU0MsDp6pJYMmVVHbLMw==" spinCount="100000" sheet="1" objects="1" scenarios="1" formatColumns="0" formatRows="0" autoFilter="0"/>
  <autoFilter ref="C119:K20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topLeftCell="A125" workbookViewId="0">
      <selection activeCell="I125" sqref="I125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108" customWidth="1"/>
    <col min="10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108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7" t="s">
        <v>91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5" customHeight="1">
      <c r="B4" s="20"/>
      <c r="D4" s="112" t="s">
        <v>95</v>
      </c>
      <c r="I4" s="108"/>
      <c r="L4" s="20"/>
      <c r="M4" s="113" t="s">
        <v>10</v>
      </c>
      <c r="AT4" s="17" t="s">
        <v>4</v>
      </c>
    </row>
    <row r="5" spans="1:46" s="1" customFormat="1" ht="7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1" t="str">
        <f>'Rekapitulace stavby'!K6</f>
        <v>SŠ automobilní Holice - hospodaření se srážkovými vodami</v>
      </c>
      <c r="F7" s="312"/>
      <c r="G7" s="312"/>
      <c r="H7" s="312"/>
      <c r="I7" s="108"/>
      <c r="L7" s="20"/>
    </row>
    <row r="8" spans="1:46" s="2" customFormat="1" ht="12" customHeight="1">
      <c r="A8" s="34"/>
      <c r="B8" s="39"/>
      <c r="C8" s="34"/>
      <c r="D8" s="114" t="s">
        <v>96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690</v>
      </c>
      <c r="F9" s="314"/>
      <c r="G9" s="314"/>
      <c r="H9" s="314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75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7" t="s">
        <v>1</v>
      </c>
      <c r="F27" s="317"/>
      <c r="G27" s="317"/>
      <c r="H27" s="317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7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9" t="s">
        <v>36</v>
      </c>
      <c r="E33" s="114" t="s">
        <v>37</v>
      </c>
      <c r="F33" s="130">
        <f>ROUND((SUM(BE117:BE126)),  2)</f>
        <v>0</v>
      </c>
      <c r="G33" s="34"/>
      <c r="H33" s="34"/>
      <c r="I33" s="131">
        <v>0.21</v>
      </c>
      <c r="J33" s="130">
        <f>ROUND(((SUM(BE117:BE126))*I33),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4" t="s">
        <v>38</v>
      </c>
      <c r="F34" s="130">
        <f>ROUND((SUM(BF117:BF126)),  2)</f>
        <v>0</v>
      </c>
      <c r="G34" s="34"/>
      <c r="H34" s="34"/>
      <c r="I34" s="131">
        <v>0.15</v>
      </c>
      <c r="J34" s="130">
        <f>ROUND(((SUM(BF117:BF126))*I34),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4" t="s">
        <v>39</v>
      </c>
      <c r="F35" s="130">
        <f>ROUND((SUM(BG117:BG126)),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4" t="s">
        <v>40</v>
      </c>
      <c r="F36" s="130">
        <f>ROUND((SUM(BH117:BH126)),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41</v>
      </c>
      <c r="F37" s="130">
        <f>ROUND((SUM(BI117:BI126)),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08"/>
      <c r="L41" s="20"/>
    </row>
    <row r="42" spans="1:31" s="1" customFormat="1" ht="14.4" customHeight="1">
      <c r="B42" s="20"/>
      <c r="I42" s="108"/>
      <c r="L42" s="20"/>
    </row>
    <row r="43" spans="1:31" s="1" customFormat="1" ht="14.4" customHeight="1">
      <c r="B43" s="20"/>
      <c r="I43" s="108"/>
      <c r="L43" s="20"/>
    </row>
    <row r="44" spans="1:31" s="1" customFormat="1" ht="14.4" customHeight="1">
      <c r="B44" s="20"/>
      <c r="I44" s="108"/>
      <c r="L44" s="20"/>
    </row>
    <row r="45" spans="1:31" s="1" customFormat="1" ht="14.4" customHeight="1">
      <c r="B45" s="20"/>
      <c r="I45" s="108"/>
      <c r="L45" s="20"/>
    </row>
    <row r="46" spans="1:31" s="1" customFormat="1" ht="14.4" customHeight="1">
      <c r="B46" s="20"/>
      <c r="I46" s="108"/>
      <c r="L46" s="20"/>
    </row>
    <row r="47" spans="1:31" s="1" customFormat="1" ht="14.4" customHeight="1">
      <c r="B47" s="20"/>
      <c r="I47" s="108"/>
      <c r="L47" s="20"/>
    </row>
    <row r="48" spans="1:31" s="1" customFormat="1" ht="14.4" customHeight="1">
      <c r="B48" s="20"/>
      <c r="I48" s="108"/>
      <c r="L48" s="20"/>
    </row>
    <row r="49" spans="1:31" s="1" customFormat="1" ht="14.4" customHeight="1">
      <c r="B49" s="20"/>
      <c r="I49" s="108"/>
      <c r="L49" s="20"/>
    </row>
    <row r="50" spans="1:31" s="2" customFormat="1" ht="14.4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7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SŠ automobilní Holice - hospodaření se srážkovými vodami</v>
      </c>
      <c r="F85" s="319"/>
      <c r="G85" s="319"/>
      <c r="H85" s="319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IO 03 - Elektroinstalace</v>
      </c>
      <c r="F87" s="320"/>
      <c r="G87" s="320"/>
      <c r="H87" s="320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2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99</v>
      </c>
      <c r="D94" s="157"/>
      <c r="E94" s="157"/>
      <c r="F94" s="157"/>
      <c r="G94" s="157"/>
      <c r="H94" s="157"/>
      <c r="I94" s="158"/>
      <c r="J94" s="159" t="s">
        <v>100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2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75" customHeight="1">
      <c r="A96" s="34"/>
      <c r="B96" s="35"/>
      <c r="C96" s="160" t="s">
        <v>101</v>
      </c>
      <c r="D96" s="36"/>
      <c r="E96" s="36"/>
      <c r="F96" s="36"/>
      <c r="G96" s="36"/>
      <c r="H96" s="36"/>
      <c r="I96" s="115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5" customHeight="1">
      <c r="B97" s="161"/>
      <c r="C97" s="162"/>
      <c r="D97" s="163" t="s">
        <v>691</v>
      </c>
      <c r="E97" s="164"/>
      <c r="F97" s="164"/>
      <c r="G97" s="164"/>
      <c r="H97" s="164"/>
      <c r="I97" s="165"/>
      <c r="J97" s="166">
        <f>J118</f>
        <v>0</v>
      </c>
      <c r="K97" s="162"/>
      <c r="L97" s="167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115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7" customHeight="1">
      <c r="A99" s="34"/>
      <c r="B99" s="54"/>
      <c r="C99" s="55"/>
      <c r="D99" s="55"/>
      <c r="E99" s="55"/>
      <c r="F99" s="55"/>
      <c r="G99" s="55"/>
      <c r="H99" s="55"/>
      <c r="I99" s="152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7" customHeight="1">
      <c r="A103" s="34"/>
      <c r="B103" s="56"/>
      <c r="C103" s="57"/>
      <c r="D103" s="57"/>
      <c r="E103" s="57"/>
      <c r="F103" s="57"/>
      <c r="G103" s="57"/>
      <c r="H103" s="57"/>
      <c r="I103" s="155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5" customHeight="1">
      <c r="A104" s="34"/>
      <c r="B104" s="35"/>
      <c r="C104" s="23" t="s">
        <v>114</v>
      </c>
      <c r="D104" s="36"/>
      <c r="E104" s="36"/>
      <c r="F104" s="36"/>
      <c r="G104" s="36"/>
      <c r="H104" s="36"/>
      <c r="I104" s="115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7" customHeight="1">
      <c r="A105" s="34"/>
      <c r="B105" s="35"/>
      <c r="C105" s="36"/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18" t="str">
        <f>E7</f>
        <v>SŠ automobilní Holice - hospodaření se srážkovými vodami</v>
      </c>
      <c r="F107" s="319"/>
      <c r="G107" s="319"/>
      <c r="H107" s="319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96</v>
      </c>
      <c r="D108" s="36"/>
      <c r="E108" s="36"/>
      <c r="F108" s="36"/>
      <c r="G108" s="36"/>
      <c r="H108" s="3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70" t="str">
        <f>E9</f>
        <v>IO 03 - Elektroinstalace</v>
      </c>
      <c r="F109" s="320"/>
      <c r="G109" s="320"/>
      <c r="H109" s="320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7" customHeight="1">
      <c r="A110" s="34"/>
      <c r="B110" s="35"/>
      <c r="C110" s="36"/>
      <c r="D110" s="36"/>
      <c r="E110" s="36"/>
      <c r="F110" s="36"/>
      <c r="G110" s="36"/>
      <c r="H110" s="36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 xml:space="preserve"> </v>
      </c>
      <c r="G111" s="36"/>
      <c r="H111" s="36"/>
      <c r="I111" s="117" t="s">
        <v>22</v>
      </c>
      <c r="J111" s="66" t="str">
        <f>IF(J12="","",J12)</f>
        <v>Vyplň údaj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7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15" customHeight="1">
      <c r="A113" s="34"/>
      <c r="B113" s="35"/>
      <c r="C113" s="29" t="s">
        <v>23</v>
      </c>
      <c r="D113" s="36"/>
      <c r="E113" s="36"/>
      <c r="F113" s="27" t="str">
        <f>E15</f>
        <v xml:space="preserve"> </v>
      </c>
      <c r="G113" s="36"/>
      <c r="H113" s="36"/>
      <c r="I113" s="117" t="s">
        <v>28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15" customHeight="1">
      <c r="A114" s="34"/>
      <c r="B114" s="35"/>
      <c r="C114" s="29" t="s">
        <v>26</v>
      </c>
      <c r="D114" s="36"/>
      <c r="E114" s="36"/>
      <c r="F114" s="27" t="str">
        <f>IF(E18="","",E18)</f>
        <v>Vyplň údaj</v>
      </c>
      <c r="G114" s="36"/>
      <c r="H114" s="36"/>
      <c r="I114" s="117" t="s">
        <v>30</v>
      </c>
      <c r="J114" s="32" t="str">
        <f>E24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25" customHeight="1">
      <c r="A115" s="34"/>
      <c r="B115" s="35"/>
      <c r="C115" s="36"/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75"/>
      <c r="B116" s="176"/>
      <c r="C116" s="177" t="s">
        <v>115</v>
      </c>
      <c r="D116" s="178" t="s">
        <v>57</v>
      </c>
      <c r="E116" s="178" t="s">
        <v>53</v>
      </c>
      <c r="F116" s="178" t="s">
        <v>54</v>
      </c>
      <c r="G116" s="178" t="s">
        <v>116</v>
      </c>
      <c r="H116" s="178" t="s">
        <v>117</v>
      </c>
      <c r="I116" s="179" t="s">
        <v>118</v>
      </c>
      <c r="J116" s="178" t="s">
        <v>100</v>
      </c>
      <c r="K116" s="180" t="s">
        <v>119</v>
      </c>
      <c r="L116" s="181"/>
      <c r="M116" s="75" t="s">
        <v>1</v>
      </c>
      <c r="N116" s="76" t="s">
        <v>36</v>
      </c>
      <c r="O116" s="76" t="s">
        <v>120</v>
      </c>
      <c r="P116" s="76" t="s">
        <v>121</v>
      </c>
      <c r="Q116" s="76" t="s">
        <v>122</v>
      </c>
      <c r="R116" s="76" t="s">
        <v>123</v>
      </c>
      <c r="S116" s="76" t="s">
        <v>124</v>
      </c>
      <c r="T116" s="77" t="s">
        <v>125</v>
      </c>
      <c r="U116" s="175"/>
      <c r="V116" s="175"/>
      <c r="W116" s="175"/>
      <c r="X116" s="175"/>
      <c r="Y116" s="175"/>
      <c r="Z116" s="175"/>
      <c r="AA116" s="175"/>
      <c r="AB116" s="175"/>
      <c r="AC116" s="175"/>
      <c r="AD116" s="175"/>
      <c r="AE116" s="175"/>
    </row>
    <row r="117" spans="1:65" s="2" customFormat="1" ht="22.75" customHeight="1">
      <c r="A117" s="34"/>
      <c r="B117" s="35"/>
      <c r="C117" s="82" t="s">
        <v>126</v>
      </c>
      <c r="D117" s="36"/>
      <c r="E117" s="36"/>
      <c r="F117" s="36"/>
      <c r="G117" s="36"/>
      <c r="H117" s="36"/>
      <c r="I117" s="115"/>
      <c r="J117" s="182">
        <f>BK117</f>
        <v>0</v>
      </c>
      <c r="K117" s="36"/>
      <c r="L117" s="39"/>
      <c r="M117" s="78"/>
      <c r="N117" s="183"/>
      <c r="O117" s="79"/>
      <c r="P117" s="184">
        <f>P118</f>
        <v>0</v>
      </c>
      <c r="Q117" s="79"/>
      <c r="R117" s="184">
        <f>R118</f>
        <v>0</v>
      </c>
      <c r="S117" s="79"/>
      <c r="T117" s="185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71</v>
      </c>
      <c r="AU117" s="17" t="s">
        <v>102</v>
      </c>
      <c r="BK117" s="186">
        <f>BK118</f>
        <v>0</v>
      </c>
    </row>
    <row r="118" spans="1:65" s="12" customFormat="1" ht="25.9" customHeight="1">
      <c r="B118" s="187"/>
      <c r="C118" s="188"/>
      <c r="D118" s="189" t="s">
        <v>71</v>
      </c>
      <c r="E118" s="190" t="s">
        <v>692</v>
      </c>
      <c r="F118" s="190" t="s">
        <v>90</v>
      </c>
      <c r="G118" s="188"/>
      <c r="H118" s="188"/>
      <c r="I118" s="191"/>
      <c r="J118" s="192">
        <f>BK118</f>
        <v>0</v>
      </c>
      <c r="K118" s="188"/>
      <c r="L118" s="193"/>
      <c r="M118" s="194"/>
      <c r="N118" s="195"/>
      <c r="O118" s="195"/>
      <c r="P118" s="196">
        <f>SUM(P119:P126)</f>
        <v>0</v>
      </c>
      <c r="Q118" s="195"/>
      <c r="R118" s="196">
        <f>SUM(R119:R126)</f>
        <v>0</v>
      </c>
      <c r="S118" s="195"/>
      <c r="T118" s="197">
        <f>SUM(T119:T126)</f>
        <v>0</v>
      </c>
      <c r="AR118" s="198" t="s">
        <v>136</v>
      </c>
      <c r="AT118" s="199" t="s">
        <v>71</v>
      </c>
      <c r="AU118" s="199" t="s">
        <v>72</v>
      </c>
      <c r="AY118" s="198" t="s">
        <v>129</v>
      </c>
      <c r="BK118" s="200">
        <f>SUM(BK119:BK126)</f>
        <v>0</v>
      </c>
    </row>
    <row r="119" spans="1:65" s="2" customFormat="1" ht="16.5" customHeight="1">
      <c r="A119" s="34"/>
      <c r="B119" s="35"/>
      <c r="C119" s="203" t="s">
        <v>80</v>
      </c>
      <c r="D119" s="203" t="s">
        <v>131</v>
      </c>
      <c r="E119" s="204" t="s">
        <v>693</v>
      </c>
      <c r="F119" s="205" t="s">
        <v>694</v>
      </c>
      <c r="G119" s="206" t="s">
        <v>604</v>
      </c>
      <c r="H119" s="207">
        <v>1</v>
      </c>
      <c r="I119" s="208">
        <v>0</v>
      </c>
      <c r="J119" s="209">
        <f>ROUND(I119*H119,2)</f>
        <v>0</v>
      </c>
      <c r="K119" s="205" t="s">
        <v>513</v>
      </c>
      <c r="L119" s="39"/>
      <c r="M119" s="210" t="s">
        <v>1</v>
      </c>
      <c r="N119" s="211" t="s">
        <v>37</v>
      </c>
      <c r="O119" s="71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4" t="s">
        <v>695</v>
      </c>
      <c r="AT119" s="214" t="s">
        <v>131</v>
      </c>
      <c r="AU119" s="214" t="s">
        <v>80</v>
      </c>
      <c r="AY119" s="17" t="s">
        <v>129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7" t="s">
        <v>80</v>
      </c>
      <c r="BK119" s="215">
        <f>ROUND(I119*H119,2)</f>
        <v>0</v>
      </c>
      <c r="BL119" s="17" t="s">
        <v>695</v>
      </c>
      <c r="BM119" s="214" t="s">
        <v>82</v>
      </c>
    </row>
    <row r="120" spans="1:65" s="2" customFormat="1" ht="10">
      <c r="A120" s="34"/>
      <c r="B120" s="35"/>
      <c r="C120" s="36"/>
      <c r="D120" s="216" t="s">
        <v>137</v>
      </c>
      <c r="E120" s="36"/>
      <c r="F120" s="217" t="s">
        <v>694</v>
      </c>
      <c r="G120" s="36"/>
      <c r="H120" s="36"/>
      <c r="I120" s="115"/>
      <c r="J120" s="36"/>
      <c r="K120" s="36"/>
      <c r="L120" s="39"/>
      <c r="M120" s="218"/>
      <c r="N120" s="219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137</v>
      </c>
      <c r="AU120" s="17" t="s">
        <v>80</v>
      </c>
    </row>
    <row r="121" spans="1:65" s="2" customFormat="1" ht="108">
      <c r="A121" s="34"/>
      <c r="B121" s="35"/>
      <c r="C121" s="36"/>
      <c r="D121" s="216" t="s">
        <v>166</v>
      </c>
      <c r="E121" s="36"/>
      <c r="F121" s="242" t="s">
        <v>696</v>
      </c>
      <c r="G121" s="36"/>
      <c r="H121" s="36"/>
      <c r="I121" s="115"/>
      <c r="J121" s="36"/>
      <c r="K121" s="36"/>
      <c r="L121" s="39"/>
      <c r="M121" s="218"/>
      <c r="N121" s="219"/>
      <c r="O121" s="71"/>
      <c r="P121" s="71"/>
      <c r="Q121" s="71"/>
      <c r="R121" s="71"/>
      <c r="S121" s="71"/>
      <c r="T121" s="72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166</v>
      </c>
      <c r="AU121" s="17" t="s">
        <v>80</v>
      </c>
    </row>
    <row r="122" spans="1:65" s="2" customFormat="1" ht="16.5" customHeight="1">
      <c r="A122" s="34"/>
      <c r="B122" s="35"/>
      <c r="C122" s="203" t="s">
        <v>82</v>
      </c>
      <c r="D122" s="203" t="s">
        <v>131</v>
      </c>
      <c r="E122" s="204" t="s">
        <v>697</v>
      </c>
      <c r="F122" s="205" t="s">
        <v>698</v>
      </c>
      <c r="G122" s="206" t="s">
        <v>604</v>
      </c>
      <c r="H122" s="207">
        <v>1</v>
      </c>
      <c r="I122" s="208">
        <v>0</v>
      </c>
      <c r="J122" s="209">
        <f>ROUND(I122*H122,2)</f>
        <v>0</v>
      </c>
      <c r="K122" s="205" t="s">
        <v>513</v>
      </c>
      <c r="L122" s="39"/>
      <c r="M122" s="210" t="s">
        <v>1</v>
      </c>
      <c r="N122" s="211" t="s">
        <v>37</v>
      </c>
      <c r="O122" s="71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4" t="s">
        <v>695</v>
      </c>
      <c r="AT122" s="214" t="s">
        <v>131</v>
      </c>
      <c r="AU122" s="214" t="s">
        <v>80</v>
      </c>
      <c r="AY122" s="17" t="s">
        <v>129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7" t="s">
        <v>80</v>
      </c>
      <c r="BK122" s="215">
        <f>ROUND(I122*H122,2)</f>
        <v>0</v>
      </c>
      <c r="BL122" s="17" t="s">
        <v>695</v>
      </c>
      <c r="BM122" s="214" t="s">
        <v>136</v>
      </c>
    </row>
    <row r="123" spans="1:65" s="2" customFormat="1" ht="10">
      <c r="A123" s="34"/>
      <c r="B123" s="35"/>
      <c r="C123" s="36"/>
      <c r="D123" s="216" t="s">
        <v>137</v>
      </c>
      <c r="E123" s="36"/>
      <c r="F123" s="217" t="s">
        <v>698</v>
      </c>
      <c r="G123" s="36"/>
      <c r="H123" s="36"/>
      <c r="I123" s="115"/>
      <c r="J123" s="36"/>
      <c r="K123" s="36"/>
      <c r="L123" s="39"/>
      <c r="M123" s="218"/>
      <c r="N123" s="219"/>
      <c r="O123" s="71"/>
      <c r="P123" s="71"/>
      <c r="Q123" s="71"/>
      <c r="R123" s="71"/>
      <c r="S123" s="71"/>
      <c r="T123" s="72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137</v>
      </c>
      <c r="AU123" s="17" t="s">
        <v>80</v>
      </c>
    </row>
    <row r="124" spans="1:65" s="2" customFormat="1" ht="72">
      <c r="A124" s="34"/>
      <c r="B124" s="35"/>
      <c r="C124" s="36"/>
      <c r="D124" s="216" t="s">
        <v>166</v>
      </c>
      <c r="E124" s="36"/>
      <c r="F124" s="242" t="s">
        <v>699</v>
      </c>
      <c r="G124" s="36"/>
      <c r="H124" s="36"/>
      <c r="I124" s="115"/>
      <c r="J124" s="36"/>
      <c r="K124" s="36"/>
      <c r="L124" s="39"/>
      <c r="M124" s="218"/>
      <c r="N124" s="219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166</v>
      </c>
      <c r="AU124" s="17" t="s">
        <v>80</v>
      </c>
    </row>
    <row r="125" spans="1:65" s="2" customFormat="1" ht="16.5" customHeight="1">
      <c r="A125" s="34"/>
      <c r="B125" s="35"/>
      <c r="C125" s="203" t="s">
        <v>147</v>
      </c>
      <c r="D125" s="203" t="s">
        <v>131</v>
      </c>
      <c r="E125" s="204" t="s">
        <v>700</v>
      </c>
      <c r="F125" s="205" t="s">
        <v>701</v>
      </c>
      <c r="G125" s="206" t="s">
        <v>604</v>
      </c>
      <c r="H125" s="207">
        <v>1</v>
      </c>
      <c r="I125" s="208">
        <v>0</v>
      </c>
      <c r="J125" s="209">
        <f>ROUND(I125*H125,2)</f>
        <v>0</v>
      </c>
      <c r="K125" s="205" t="s">
        <v>513</v>
      </c>
      <c r="L125" s="39"/>
      <c r="M125" s="210" t="s">
        <v>1</v>
      </c>
      <c r="N125" s="211" t="s">
        <v>37</v>
      </c>
      <c r="O125" s="71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4" t="s">
        <v>695</v>
      </c>
      <c r="AT125" s="214" t="s">
        <v>131</v>
      </c>
      <c r="AU125" s="214" t="s">
        <v>80</v>
      </c>
      <c r="AY125" s="17" t="s">
        <v>129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7" t="s">
        <v>80</v>
      </c>
      <c r="BK125" s="215">
        <f>ROUND(I125*H125,2)</f>
        <v>0</v>
      </c>
      <c r="BL125" s="17" t="s">
        <v>695</v>
      </c>
      <c r="BM125" s="214" t="s">
        <v>150</v>
      </c>
    </row>
    <row r="126" spans="1:65" s="2" customFormat="1" ht="10">
      <c r="A126" s="34"/>
      <c r="B126" s="35"/>
      <c r="C126" s="36"/>
      <c r="D126" s="216" t="s">
        <v>137</v>
      </c>
      <c r="E126" s="36"/>
      <c r="F126" s="217" t="s">
        <v>701</v>
      </c>
      <c r="G126" s="36"/>
      <c r="H126" s="36"/>
      <c r="I126" s="115"/>
      <c r="J126" s="36"/>
      <c r="K126" s="36"/>
      <c r="L126" s="39"/>
      <c r="M126" s="263"/>
      <c r="N126" s="264"/>
      <c r="O126" s="265"/>
      <c r="P126" s="265"/>
      <c r="Q126" s="265"/>
      <c r="R126" s="265"/>
      <c r="S126" s="265"/>
      <c r="T126" s="26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137</v>
      </c>
      <c r="AU126" s="17" t="s">
        <v>80</v>
      </c>
    </row>
    <row r="127" spans="1:65" s="2" customFormat="1" ht="7" customHeight="1">
      <c r="A127" s="34"/>
      <c r="B127" s="54"/>
      <c r="C127" s="55"/>
      <c r="D127" s="55"/>
      <c r="E127" s="55"/>
      <c r="F127" s="55"/>
      <c r="G127" s="55"/>
      <c r="H127" s="55"/>
      <c r="I127" s="152"/>
      <c r="J127" s="55"/>
      <c r="K127" s="55"/>
      <c r="L127" s="39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algorithmName="SHA-512" hashValue="5svgjzgTXsJitc2TCvGpnJIZhvKVM6pOw2YR7Z91RYKPLC2SrhqBk8yWHKBRxWCw2PdwRgvaAvdXQYBo+kjURQ==" saltValue="AuLNhXJYa7sECftl2/0695wX/Y2aawZy7QWnM72EZbYn4uLpOtbMEi9/3rDo9kshUwi5nhQoWVDXQeyc9jbu1Q==" spinCount="100000" sheet="1" objects="1" scenarios="1" formatColumns="0" formatRows="0" autoFilter="0"/>
  <autoFilter ref="C116:K12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1"/>
  <sheetViews>
    <sheetView showGridLines="0" topLeftCell="A120" workbookViewId="0">
      <selection activeCell="I198" sqref="I198"/>
    </sheetView>
  </sheetViews>
  <sheetFormatPr defaultRowHeight="14.5"/>
  <cols>
    <col min="1" max="1" width="8.33203125" style="1" customWidth="1"/>
    <col min="2" max="2" width="1.664062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" style="1" customWidth="1"/>
    <col min="8" max="8" width="11.44140625" style="1" customWidth="1"/>
    <col min="9" max="9" width="20.109375" style="108" customWidth="1"/>
    <col min="10" max="11" width="20.10937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I2" s="108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AT2" s="17" t="s">
        <v>94</v>
      </c>
    </row>
    <row r="3" spans="1:46" s="1" customFormat="1" ht="7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5" customHeight="1">
      <c r="B4" s="20"/>
      <c r="D4" s="112" t="s">
        <v>95</v>
      </c>
      <c r="I4" s="108"/>
      <c r="L4" s="20"/>
      <c r="M4" s="113" t="s">
        <v>10</v>
      </c>
      <c r="AT4" s="17" t="s">
        <v>4</v>
      </c>
    </row>
    <row r="5" spans="1:46" s="1" customFormat="1" ht="7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11" t="str">
        <f>'Rekapitulace stavby'!K6</f>
        <v>SŠ automobilní Holice - hospodaření se srážkovými vodami</v>
      </c>
      <c r="F7" s="312"/>
      <c r="G7" s="312"/>
      <c r="H7" s="312"/>
      <c r="I7" s="108"/>
      <c r="L7" s="20"/>
    </row>
    <row r="8" spans="1:46" s="2" customFormat="1" ht="12" customHeight="1">
      <c r="A8" s="34"/>
      <c r="B8" s="39"/>
      <c r="C8" s="34"/>
      <c r="D8" s="114" t="s">
        <v>96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3" t="s">
        <v>702</v>
      </c>
      <c r="F9" s="314"/>
      <c r="G9" s="314"/>
      <c r="H9" s="314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Vyplň údaj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75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7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5" t="str">
        <f>'Rekapitulace stavby'!E14</f>
        <v>Vyplň údaj</v>
      </c>
      <c r="F18" s="316"/>
      <c r="G18" s="316"/>
      <c r="H18" s="316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7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7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7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7" t="s">
        <v>1</v>
      </c>
      <c r="F27" s="317"/>
      <c r="G27" s="317"/>
      <c r="H27" s="317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7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7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4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7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9" t="s">
        <v>36</v>
      </c>
      <c r="E33" s="114" t="s">
        <v>37</v>
      </c>
      <c r="F33" s="130">
        <f>ROUND((SUM(BE124:BE200)),  2)</f>
        <v>0</v>
      </c>
      <c r="G33" s="34"/>
      <c r="H33" s="34"/>
      <c r="I33" s="131">
        <v>0.21</v>
      </c>
      <c r="J33" s="130">
        <f>ROUND(((SUM(BE124:BE200))*I33),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4" t="s">
        <v>38</v>
      </c>
      <c r="F34" s="130">
        <f>ROUND((SUM(BF124:BF200)),  2)</f>
        <v>0</v>
      </c>
      <c r="G34" s="34"/>
      <c r="H34" s="34"/>
      <c r="I34" s="131">
        <v>0.15</v>
      </c>
      <c r="J34" s="130">
        <f>ROUND(((SUM(BF124:BF200))*I34),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4" t="s">
        <v>39</v>
      </c>
      <c r="F35" s="130">
        <f>ROUND((SUM(BG124:BG200)),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4" t="s">
        <v>40</v>
      </c>
      <c r="F36" s="130">
        <f>ROUND((SUM(BH124:BH200)),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41</v>
      </c>
      <c r="F37" s="130">
        <f>ROUND((SUM(BI124:BI200)),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7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4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08"/>
      <c r="L41" s="20"/>
    </row>
    <row r="42" spans="1:31" s="1" customFormat="1" ht="14.4" customHeight="1">
      <c r="B42" s="20"/>
      <c r="I42" s="108"/>
      <c r="L42" s="20"/>
    </row>
    <row r="43" spans="1:31" s="1" customFormat="1" ht="14.4" customHeight="1">
      <c r="B43" s="20"/>
      <c r="I43" s="108"/>
      <c r="L43" s="20"/>
    </row>
    <row r="44" spans="1:31" s="1" customFormat="1" ht="14.4" customHeight="1">
      <c r="B44" s="20"/>
      <c r="I44" s="108"/>
      <c r="L44" s="20"/>
    </row>
    <row r="45" spans="1:31" s="1" customFormat="1" ht="14.4" customHeight="1">
      <c r="B45" s="20"/>
      <c r="I45" s="108"/>
      <c r="L45" s="20"/>
    </row>
    <row r="46" spans="1:31" s="1" customFormat="1" ht="14.4" customHeight="1">
      <c r="B46" s="20"/>
      <c r="I46" s="108"/>
      <c r="L46" s="20"/>
    </row>
    <row r="47" spans="1:31" s="1" customFormat="1" ht="14.4" customHeight="1">
      <c r="B47" s="20"/>
      <c r="I47" s="108"/>
      <c r="L47" s="20"/>
    </row>
    <row r="48" spans="1:31" s="1" customFormat="1" ht="14.4" customHeight="1">
      <c r="B48" s="20"/>
      <c r="I48" s="108"/>
      <c r="L48" s="20"/>
    </row>
    <row r="49" spans="1:31" s="1" customFormat="1" ht="14.4" customHeight="1">
      <c r="B49" s="20"/>
      <c r="I49" s="108"/>
      <c r="L49" s="20"/>
    </row>
    <row r="50" spans="1:31" s="2" customFormat="1" ht="14.4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0">
      <c r="B51" s="20"/>
      <c r="L51" s="20"/>
    </row>
    <row r="52" spans="1:31" ht="10">
      <c r="B52" s="20"/>
      <c r="L52" s="20"/>
    </row>
    <row r="53" spans="1:31" ht="10">
      <c r="B53" s="20"/>
      <c r="L53" s="20"/>
    </row>
    <row r="54" spans="1:31" ht="10">
      <c r="B54" s="20"/>
      <c r="L54" s="20"/>
    </row>
    <row r="55" spans="1:31" ht="10">
      <c r="B55" s="20"/>
      <c r="L55" s="20"/>
    </row>
    <row r="56" spans="1:31" ht="10">
      <c r="B56" s="20"/>
      <c r="L56" s="20"/>
    </row>
    <row r="57" spans="1:31" ht="10">
      <c r="B57" s="20"/>
      <c r="L57" s="20"/>
    </row>
    <row r="58" spans="1:31" ht="10">
      <c r="B58" s="20"/>
      <c r="L58" s="20"/>
    </row>
    <row r="59" spans="1:31" ht="10">
      <c r="B59" s="20"/>
      <c r="L59" s="20"/>
    </row>
    <row r="60" spans="1:31" ht="10">
      <c r="B60" s="20"/>
      <c r="L60" s="20"/>
    </row>
    <row r="61" spans="1:31" s="2" customFormat="1" ht="12.5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0">
      <c r="B62" s="20"/>
      <c r="L62" s="20"/>
    </row>
    <row r="63" spans="1:31" ht="10">
      <c r="B63" s="20"/>
      <c r="L63" s="20"/>
    </row>
    <row r="64" spans="1:31" ht="10">
      <c r="B64" s="20"/>
      <c r="L64" s="20"/>
    </row>
    <row r="65" spans="1:31" s="2" customFormat="1" ht="13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0">
      <c r="B66" s="20"/>
      <c r="L66" s="20"/>
    </row>
    <row r="67" spans="1:31" ht="10">
      <c r="B67" s="20"/>
      <c r="L67" s="20"/>
    </row>
    <row r="68" spans="1:31" ht="10">
      <c r="B68" s="20"/>
      <c r="L68" s="20"/>
    </row>
    <row r="69" spans="1:31" ht="10">
      <c r="B69" s="20"/>
      <c r="L69" s="20"/>
    </row>
    <row r="70" spans="1:31" ht="10">
      <c r="B70" s="20"/>
      <c r="L70" s="20"/>
    </row>
    <row r="71" spans="1:31" ht="10">
      <c r="B71" s="20"/>
      <c r="L71" s="20"/>
    </row>
    <row r="72" spans="1:31" ht="10">
      <c r="B72" s="20"/>
      <c r="L72" s="20"/>
    </row>
    <row r="73" spans="1:31" ht="10">
      <c r="B73" s="20"/>
      <c r="L73" s="20"/>
    </row>
    <row r="74" spans="1:31" ht="10">
      <c r="B74" s="20"/>
      <c r="L74" s="20"/>
    </row>
    <row r="75" spans="1:31" ht="10">
      <c r="B75" s="20"/>
      <c r="L75" s="20"/>
    </row>
    <row r="76" spans="1:31" s="2" customFormat="1" ht="12.5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7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5" customHeight="1">
      <c r="A82" s="34"/>
      <c r="B82" s="35"/>
      <c r="C82" s="23" t="s">
        <v>98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7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8" t="str">
        <f>E7</f>
        <v>SŠ automobilní Holice - hospodaření se srážkovými vodami</v>
      </c>
      <c r="F85" s="319"/>
      <c r="G85" s="319"/>
      <c r="H85" s="319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96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70" t="str">
        <f>E9</f>
        <v>VON - Vedlejší a ostatní ...</v>
      </c>
      <c r="F87" s="320"/>
      <c r="G87" s="320"/>
      <c r="H87" s="320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7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Vyplň údaj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7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15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2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99</v>
      </c>
      <c r="D94" s="157"/>
      <c r="E94" s="157"/>
      <c r="F94" s="157"/>
      <c r="G94" s="157"/>
      <c r="H94" s="157"/>
      <c r="I94" s="158"/>
      <c r="J94" s="159" t="s">
        <v>100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2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75" customHeight="1">
      <c r="A96" s="34"/>
      <c r="B96" s="35"/>
      <c r="C96" s="160" t="s">
        <v>101</v>
      </c>
      <c r="D96" s="36"/>
      <c r="E96" s="36"/>
      <c r="F96" s="36"/>
      <c r="G96" s="36"/>
      <c r="H96" s="36"/>
      <c r="I96" s="115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102</v>
      </c>
    </row>
    <row r="97" spans="1:31" s="9" customFormat="1" ht="25" customHeight="1">
      <c r="B97" s="161"/>
      <c r="C97" s="162"/>
      <c r="D97" s="163" t="s">
        <v>703</v>
      </c>
      <c r="E97" s="164"/>
      <c r="F97" s="164"/>
      <c r="G97" s="164"/>
      <c r="H97" s="164"/>
      <c r="I97" s="165"/>
      <c r="J97" s="166">
        <f>J125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704</v>
      </c>
      <c r="E98" s="171"/>
      <c r="F98" s="171"/>
      <c r="G98" s="171"/>
      <c r="H98" s="171"/>
      <c r="I98" s="172"/>
      <c r="J98" s="173">
        <f>J126</f>
        <v>0</v>
      </c>
      <c r="K98" s="169"/>
      <c r="L98" s="174"/>
    </row>
    <row r="99" spans="1:31" s="10" customFormat="1" ht="19.899999999999999" customHeight="1">
      <c r="B99" s="168"/>
      <c r="C99" s="169"/>
      <c r="D99" s="170" t="s">
        <v>705</v>
      </c>
      <c r="E99" s="171"/>
      <c r="F99" s="171"/>
      <c r="G99" s="171"/>
      <c r="H99" s="171"/>
      <c r="I99" s="172"/>
      <c r="J99" s="173">
        <f>J139</f>
        <v>0</v>
      </c>
      <c r="K99" s="169"/>
      <c r="L99" s="174"/>
    </row>
    <row r="100" spans="1:31" s="10" customFormat="1" ht="19.899999999999999" customHeight="1">
      <c r="B100" s="168"/>
      <c r="C100" s="169"/>
      <c r="D100" s="170" t="s">
        <v>706</v>
      </c>
      <c r="E100" s="171"/>
      <c r="F100" s="171"/>
      <c r="G100" s="171"/>
      <c r="H100" s="171"/>
      <c r="I100" s="172"/>
      <c r="J100" s="173">
        <f>J161</f>
        <v>0</v>
      </c>
      <c r="K100" s="169"/>
      <c r="L100" s="174"/>
    </row>
    <row r="101" spans="1:31" s="10" customFormat="1" ht="19.899999999999999" customHeight="1">
      <c r="B101" s="168"/>
      <c r="C101" s="169"/>
      <c r="D101" s="170" t="s">
        <v>707</v>
      </c>
      <c r="E101" s="171"/>
      <c r="F101" s="171"/>
      <c r="G101" s="171"/>
      <c r="H101" s="171"/>
      <c r="I101" s="172"/>
      <c r="J101" s="173">
        <f>J168</f>
        <v>0</v>
      </c>
      <c r="K101" s="169"/>
      <c r="L101" s="174"/>
    </row>
    <row r="102" spans="1:31" s="10" customFormat="1" ht="19.899999999999999" customHeight="1">
      <c r="B102" s="168"/>
      <c r="C102" s="169"/>
      <c r="D102" s="170" t="s">
        <v>708</v>
      </c>
      <c r="E102" s="171"/>
      <c r="F102" s="171"/>
      <c r="G102" s="171"/>
      <c r="H102" s="171"/>
      <c r="I102" s="172"/>
      <c r="J102" s="173">
        <f>J178</f>
        <v>0</v>
      </c>
      <c r="K102" s="169"/>
      <c r="L102" s="174"/>
    </row>
    <row r="103" spans="1:31" s="10" customFormat="1" ht="19.899999999999999" customHeight="1">
      <c r="B103" s="168"/>
      <c r="C103" s="169"/>
      <c r="D103" s="170" t="s">
        <v>709</v>
      </c>
      <c r="E103" s="171"/>
      <c r="F103" s="171"/>
      <c r="G103" s="171"/>
      <c r="H103" s="171"/>
      <c r="I103" s="172"/>
      <c r="J103" s="173">
        <f>J183</f>
        <v>0</v>
      </c>
      <c r="K103" s="169"/>
      <c r="L103" s="174"/>
    </row>
    <row r="104" spans="1:31" s="10" customFormat="1" ht="19.899999999999999" customHeight="1">
      <c r="B104" s="168"/>
      <c r="C104" s="169"/>
      <c r="D104" s="170" t="s">
        <v>710</v>
      </c>
      <c r="E104" s="171"/>
      <c r="F104" s="171"/>
      <c r="G104" s="171"/>
      <c r="H104" s="171"/>
      <c r="I104" s="172"/>
      <c r="J104" s="173">
        <f>J188</f>
        <v>0</v>
      </c>
      <c r="K104" s="169"/>
      <c r="L104" s="174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7" customHeight="1">
      <c r="A106" s="34"/>
      <c r="B106" s="54"/>
      <c r="C106" s="55"/>
      <c r="D106" s="55"/>
      <c r="E106" s="55"/>
      <c r="F106" s="55"/>
      <c r="G106" s="55"/>
      <c r="H106" s="55"/>
      <c r="I106" s="152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7" customHeight="1">
      <c r="A110" s="34"/>
      <c r="B110" s="56"/>
      <c r="C110" s="57"/>
      <c r="D110" s="57"/>
      <c r="E110" s="57"/>
      <c r="F110" s="57"/>
      <c r="G110" s="57"/>
      <c r="H110" s="57"/>
      <c r="I110" s="155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5" customHeight="1">
      <c r="A111" s="34"/>
      <c r="B111" s="35"/>
      <c r="C111" s="23" t="s">
        <v>114</v>
      </c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7" customHeight="1">
      <c r="A112" s="34"/>
      <c r="B112" s="35"/>
      <c r="C112" s="36"/>
      <c r="D112" s="36"/>
      <c r="E112" s="36"/>
      <c r="F112" s="36"/>
      <c r="G112" s="36"/>
      <c r="H112" s="36"/>
      <c r="I112" s="115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8" t="str">
        <f>E7</f>
        <v>SŠ automobilní Holice - hospodaření se srážkovými vodami</v>
      </c>
      <c r="F114" s="319"/>
      <c r="G114" s="319"/>
      <c r="H114" s="319"/>
      <c r="I114" s="115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96</v>
      </c>
      <c r="D115" s="36"/>
      <c r="E115" s="36"/>
      <c r="F115" s="36"/>
      <c r="G115" s="36"/>
      <c r="H115" s="36"/>
      <c r="I115" s="115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270" t="str">
        <f>E9</f>
        <v>VON - Vedlejší a ostatní ...</v>
      </c>
      <c r="F116" s="320"/>
      <c r="G116" s="320"/>
      <c r="H116" s="320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7" customHeight="1">
      <c r="A117" s="34"/>
      <c r="B117" s="35"/>
      <c r="C117" s="36"/>
      <c r="D117" s="36"/>
      <c r="E117" s="36"/>
      <c r="F117" s="36"/>
      <c r="G117" s="36"/>
      <c r="H117" s="36"/>
      <c r="I117" s="115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20</v>
      </c>
      <c r="D118" s="36"/>
      <c r="E118" s="36"/>
      <c r="F118" s="27" t="str">
        <f>F12</f>
        <v xml:space="preserve"> </v>
      </c>
      <c r="G118" s="36"/>
      <c r="H118" s="36"/>
      <c r="I118" s="117" t="s">
        <v>22</v>
      </c>
      <c r="J118" s="66" t="str">
        <f>IF(J12="","",J12)</f>
        <v>Vyplň údaj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7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15" customHeight="1">
      <c r="A120" s="34"/>
      <c r="B120" s="35"/>
      <c r="C120" s="29" t="s">
        <v>23</v>
      </c>
      <c r="D120" s="36"/>
      <c r="E120" s="36"/>
      <c r="F120" s="27" t="str">
        <f>E15</f>
        <v xml:space="preserve"> </v>
      </c>
      <c r="G120" s="36"/>
      <c r="H120" s="36"/>
      <c r="I120" s="117" t="s">
        <v>28</v>
      </c>
      <c r="J120" s="32" t="str">
        <f>E21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15" customHeight="1">
      <c r="A121" s="34"/>
      <c r="B121" s="35"/>
      <c r="C121" s="29" t="s">
        <v>26</v>
      </c>
      <c r="D121" s="36"/>
      <c r="E121" s="36"/>
      <c r="F121" s="27" t="str">
        <f>IF(E18="","",E18)</f>
        <v>Vyplň údaj</v>
      </c>
      <c r="G121" s="36"/>
      <c r="H121" s="36"/>
      <c r="I121" s="117" t="s">
        <v>30</v>
      </c>
      <c r="J121" s="32" t="str">
        <f>E24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25" customHeight="1">
      <c r="A122" s="34"/>
      <c r="B122" s="35"/>
      <c r="C122" s="36"/>
      <c r="D122" s="36"/>
      <c r="E122" s="36"/>
      <c r="F122" s="36"/>
      <c r="G122" s="36"/>
      <c r="H122" s="36"/>
      <c r="I122" s="115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>
      <c r="A123" s="175"/>
      <c r="B123" s="176"/>
      <c r="C123" s="177" t="s">
        <v>115</v>
      </c>
      <c r="D123" s="178" t="s">
        <v>57</v>
      </c>
      <c r="E123" s="178" t="s">
        <v>53</v>
      </c>
      <c r="F123" s="178" t="s">
        <v>54</v>
      </c>
      <c r="G123" s="178" t="s">
        <v>116</v>
      </c>
      <c r="H123" s="178" t="s">
        <v>117</v>
      </c>
      <c r="I123" s="179" t="s">
        <v>118</v>
      </c>
      <c r="J123" s="178" t="s">
        <v>100</v>
      </c>
      <c r="K123" s="180" t="s">
        <v>119</v>
      </c>
      <c r="L123" s="181"/>
      <c r="M123" s="75" t="s">
        <v>1</v>
      </c>
      <c r="N123" s="76" t="s">
        <v>36</v>
      </c>
      <c r="O123" s="76" t="s">
        <v>120</v>
      </c>
      <c r="P123" s="76" t="s">
        <v>121</v>
      </c>
      <c r="Q123" s="76" t="s">
        <v>122</v>
      </c>
      <c r="R123" s="76" t="s">
        <v>123</v>
      </c>
      <c r="S123" s="76" t="s">
        <v>124</v>
      </c>
      <c r="T123" s="77" t="s">
        <v>125</v>
      </c>
      <c r="U123" s="175"/>
      <c r="V123" s="175"/>
      <c r="W123" s="175"/>
      <c r="X123" s="175"/>
      <c r="Y123" s="175"/>
      <c r="Z123" s="175"/>
      <c r="AA123" s="175"/>
      <c r="AB123" s="175"/>
      <c r="AC123" s="175"/>
      <c r="AD123" s="175"/>
      <c r="AE123" s="175"/>
    </row>
    <row r="124" spans="1:65" s="2" customFormat="1" ht="22.75" customHeight="1">
      <c r="A124" s="34"/>
      <c r="B124" s="35"/>
      <c r="C124" s="82" t="s">
        <v>126</v>
      </c>
      <c r="D124" s="36"/>
      <c r="E124" s="36"/>
      <c r="F124" s="36"/>
      <c r="G124" s="36"/>
      <c r="H124" s="36"/>
      <c r="I124" s="115"/>
      <c r="J124" s="182">
        <f>BK124</f>
        <v>0</v>
      </c>
      <c r="K124" s="36"/>
      <c r="L124" s="39"/>
      <c r="M124" s="78"/>
      <c r="N124" s="183"/>
      <c r="O124" s="79"/>
      <c r="P124" s="184">
        <f>P125</f>
        <v>0</v>
      </c>
      <c r="Q124" s="79"/>
      <c r="R124" s="184">
        <f>R125</f>
        <v>0</v>
      </c>
      <c r="S124" s="79"/>
      <c r="T124" s="185">
        <f>T125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71</v>
      </c>
      <c r="AU124" s="17" t="s">
        <v>102</v>
      </c>
      <c r="BK124" s="186">
        <f>BK125</f>
        <v>0</v>
      </c>
    </row>
    <row r="125" spans="1:65" s="12" customFormat="1" ht="25.9" customHeight="1">
      <c r="B125" s="187"/>
      <c r="C125" s="188"/>
      <c r="D125" s="189" t="s">
        <v>71</v>
      </c>
      <c r="E125" s="190" t="s">
        <v>711</v>
      </c>
      <c r="F125" s="190" t="s">
        <v>712</v>
      </c>
      <c r="G125" s="188"/>
      <c r="H125" s="188"/>
      <c r="I125" s="191"/>
      <c r="J125" s="192">
        <f>BK125</f>
        <v>0</v>
      </c>
      <c r="K125" s="188"/>
      <c r="L125" s="193"/>
      <c r="M125" s="194"/>
      <c r="N125" s="195"/>
      <c r="O125" s="195"/>
      <c r="P125" s="196">
        <f>P126+P139+P161+P168+P178+P183+P188</f>
        <v>0</v>
      </c>
      <c r="Q125" s="195"/>
      <c r="R125" s="196">
        <f>R126+R139+R161+R168+R178+R183+R188</f>
        <v>0</v>
      </c>
      <c r="S125" s="195"/>
      <c r="T125" s="197">
        <f>T126+T139+T161+T168+T178+T183+T188</f>
        <v>0</v>
      </c>
      <c r="AR125" s="198" t="s">
        <v>160</v>
      </c>
      <c r="AT125" s="199" t="s">
        <v>71</v>
      </c>
      <c r="AU125" s="199" t="s">
        <v>72</v>
      </c>
      <c r="AY125" s="198" t="s">
        <v>129</v>
      </c>
      <c r="BK125" s="200">
        <f>BK126+BK139+BK161+BK168+BK178+BK183+BK188</f>
        <v>0</v>
      </c>
    </row>
    <row r="126" spans="1:65" s="12" customFormat="1" ht="22.75" customHeight="1">
      <c r="B126" s="187"/>
      <c r="C126" s="188"/>
      <c r="D126" s="189" t="s">
        <v>71</v>
      </c>
      <c r="E126" s="201" t="s">
        <v>713</v>
      </c>
      <c r="F126" s="201" t="s">
        <v>714</v>
      </c>
      <c r="G126" s="188"/>
      <c r="H126" s="188"/>
      <c r="I126" s="191"/>
      <c r="J126" s="202">
        <f>BK126</f>
        <v>0</v>
      </c>
      <c r="K126" s="188"/>
      <c r="L126" s="193"/>
      <c r="M126" s="194"/>
      <c r="N126" s="195"/>
      <c r="O126" s="195"/>
      <c r="P126" s="196">
        <f>SUM(P127:P138)</f>
        <v>0</v>
      </c>
      <c r="Q126" s="195"/>
      <c r="R126" s="196">
        <f>SUM(R127:R138)</f>
        <v>0</v>
      </c>
      <c r="S126" s="195"/>
      <c r="T126" s="197">
        <f>SUM(T127:T138)</f>
        <v>0</v>
      </c>
      <c r="AR126" s="198" t="s">
        <v>160</v>
      </c>
      <c r="AT126" s="199" t="s">
        <v>71</v>
      </c>
      <c r="AU126" s="199" t="s">
        <v>80</v>
      </c>
      <c r="AY126" s="198" t="s">
        <v>129</v>
      </c>
      <c r="BK126" s="200">
        <f>SUM(BK127:BK138)</f>
        <v>0</v>
      </c>
    </row>
    <row r="127" spans="1:65" s="2" customFormat="1" ht="16.5" customHeight="1">
      <c r="A127" s="34"/>
      <c r="B127" s="35"/>
      <c r="C127" s="203" t="s">
        <v>80</v>
      </c>
      <c r="D127" s="203" t="s">
        <v>131</v>
      </c>
      <c r="E127" s="204" t="s">
        <v>715</v>
      </c>
      <c r="F127" s="205" t="s">
        <v>716</v>
      </c>
      <c r="G127" s="206" t="s">
        <v>717</v>
      </c>
      <c r="H127" s="207">
        <v>1</v>
      </c>
      <c r="I127" s="208">
        <v>0</v>
      </c>
      <c r="J127" s="209">
        <f>ROUND(I127*H127,2)</f>
        <v>0</v>
      </c>
      <c r="K127" s="205" t="s">
        <v>718</v>
      </c>
      <c r="L127" s="39"/>
      <c r="M127" s="210" t="s">
        <v>1</v>
      </c>
      <c r="N127" s="211" t="s">
        <v>37</v>
      </c>
      <c r="O127" s="71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4" t="s">
        <v>136</v>
      </c>
      <c r="AT127" s="214" t="s">
        <v>131</v>
      </c>
      <c r="AU127" s="214" t="s">
        <v>82</v>
      </c>
      <c r="AY127" s="17" t="s">
        <v>129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7" t="s">
        <v>80</v>
      </c>
      <c r="BK127" s="215">
        <f>ROUND(I127*H127,2)</f>
        <v>0</v>
      </c>
      <c r="BL127" s="17" t="s">
        <v>136</v>
      </c>
      <c r="BM127" s="214" t="s">
        <v>82</v>
      </c>
    </row>
    <row r="128" spans="1:65" s="2" customFormat="1" ht="10">
      <c r="A128" s="34"/>
      <c r="B128" s="35"/>
      <c r="C128" s="36"/>
      <c r="D128" s="216" t="s">
        <v>137</v>
      </c>
      <c r="E128" s="36"/>
      <c r="F128" s="217" t="s">
        <v>716</v>
      </c>
      <c r="G128" s="36"/>
      <c r="H128" s="36"/>
      <c r="I128" s="115"/>
      <c r="J128" s="36"/>
      <c r="K128" s="36"/>
      <c r="L128" s="39"/>
      <c r="M128" s="218"/>
      <c r="N128" s="219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137</v>
      </c>
      <c r="AU128" s="17" t="s">
        <v>82</v>
      </c>
    </row>
    <row r="129" spans="1:65" s="2" customFormat="1" ht="21.75" customHeight="1">
      <c r="A129" s="34"/>
      <c r="B129" s="35"/>
      <c r="C129" s="203" t="s">
        <v>82</v>
      </c>
      <c r="D129" s="203" t="s">
        <v>131</v>
      </c>
      <c r="E129" s="204" t="s">
        <v>719</v>
      </c>
      <c r="F129" s="205" t="s">
        <v>720</v>
      </c>
      <c r="G129" s="206" t="s">
        <v>717</v>
      </c>
      <c r="H129" s="207">
        <v>1</v>
      </c>
      <c r="I129" s="208">
        <v>0</v>
      </c>
      <c r="J129" s="209">
        <f>ROUND(I129*H129,2)</f>
        <v>0</v>
      </c>
      <c r="K129" s="205" t="s">
        <v>718</v>
      </c>
      <c r="L129" s="39"/>
      <c r="M129" s="210" t="s">
        <v>1</v>
      </c>
      <c r="N129" s="211" t="s">
        <v>37</v>
      </c>
      <c r="O129" s="71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4" t="s">
        <v>136</v>
      </c>
      <c r="AT129" s="214" t="s">
        <v>131</v>
      </c>
      <c r="AU129" s="214" t="s">
        <v>82</v>
      </c>
      <c r="AY129" s="17" t="s">
        <v>129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7" t="s">
        <v>80</v>
      </c>
      <c r="BK129" s="215">
        <f>ROUND(I129*H129,2)</f>
        <v>0</v>
      </c>
      <c r="BL129" s="17" t="s">
        <v>136</v>
      </c>
      <c r="BM129" s="214" t="s">
        <v>721</v>
      </c>
    </row>
    <row r="130" spans="1:65" s="2" customFormat="1" ht="10">
      <c r="A130" s="34"/>
      <c r="B130" s="35"/>
      <c r="C130" s="36"/>
      <c r="D130" s="216" t="s">
        <v>137</v>
      </c>
      <c r="E130" s="36"/>
      <c r="F130" s="217" t="s">
        <v>720</v>
      </c>
      <c r="G130" s="36"/>
      <c r="H130" s="36"/>
      <c r="I130" s="115"/>
      <c r="J130" s="36"/>
      <c r="K130" s="36"/>
      <c r="L130" s="39"/>
      <c r="M130" s="218"/>
      <c r="N130" s="219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137</v>
      </c>
      <c r="AU130" s="17" t="s">
        <v>82</v>
      </c>
    </row>
    <row r="131" spans="1:65" s="2" customFormat="1" ht="54">
      <c r="A131" s="34"/>
      <c r="B131" s="35"/>
      <c r="C131" s="36"/>
      <c r="D131" s="216" t="s">
        <v>166</v>
      </c>
      <c r="E131" s="36"/>
      <c r="F131" s="242" t="s">
        <v>722</v>
      </c>
      <c r="G131" s="36"/>
      <c r="H131" s="36"/>
      <c r="I131" s="115"/>
      <c r="J131" s="36"/>
      <c r="K131" s="36"/>
      <c r="L131" s="39"/>
      <c r="M131" s="218"/>
      <c r="N131" s="219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166</v>
      </c>
      <c r="AU131" s="17" t="s">
        <v>82</v>
      </c>
    </row>
    <row r="132" spans="1:65" s="2" customFormat="1" ht="16.5" customHeight="1">
      <c r="A132" s="34"/>
      <c r="B132" s="35"/>
      <c r="C132" s="203" t="s">
        <v>147</v>
      </c>
      <c r="D132" s="203" t="s">
        <v>131</v>
      </c>
      <c r="E132" s="204" t="s">
        <v>723</v>
      </c>
      <c r="F132" s="205" t="s">
        <v>724</v>
      </c>
      <c r="G132" s="206" t="s">
        <v>717</v>
      </c>
      <c r="H132" s="207">
        <v>1</v>
      </c>
      <c r="I132" s="208">
        <v>0</v>
      </c>
      <c r="J132" s="209">
        <f>ROUND(I132*H132,2)</f>
        <v>0</v>
      </c>
      <c r="K132" s="205" t="s">
        <v>718</v>
      </c>
      <c r="L132" s="39"/>
      <c r="M132" s="210" t="s">
        <v>1</v>
      </c>
      <c r="N132" s="211" t="s">
        <v>37</v>
      </c>
      <c r="O132" s="71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4" t="s">
        <v>136</v>
      </c>
      <c r="AT132" s="214" t="s">
        <v>131</v>
      </c>
      <c r="AU132" s="214" t="s">
        <v>82</v>
      </c>
      <c r="AY132" s="17" t="s">
        <v>129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7" t="s">
        <v>80</v>
      </c>
      <c r="BK132" s="215">
        <f>ROUND(I132*H132,2)</f>
        <v>0</v>
      </c>
      <c r="BL132" s="17" t="s">
        <v>136</v>
      </c>
      <c r="BM132" s="214" t="s">
        <v>725</v>
      </c>
    </row>
    <row r="133" spans="1:65" s="2" customFormat="1" ht="10">
      <c r="A133" s="34"/>
      <c r="B133" s="35"/>
      <c r="C133" s="36"/>
      <c r="D133" s="216" t="s">
        <v>137</v>
      </c>
      <c r="E133" s="36"/>
      <c r="F133" s="217" t="s">
        <v>724</v>
      </c>
      <c r="G133" s="36"/>
      <c r="H133" s="36"/>
      <c r="I133" s="115"/>
      <c r="J133" s="36"/>
      <c r="K133" s="36"/>
      <c r="L133" s="39"/>
      <c r="M133" s="218"/>
      <c r="N133" s="219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137</v>
      </c>
      <c r="AU133" s="17" t="s">
        <v>82</v>
      </c>
    </row>
    <row r="134" spans="1:65" s="2" customFormat="1" ht="27">
      <c r="A134" s="34"/>
      <c r="B134" s="35"/>
      <c r="C134" s="36"/>
      <c r="D134" s="216" t="s">
        <v>166</v>
      </c>
      <c r="E134" s="36"/>
      <c r="F134" s="242" t="s">
        <v>726</v>
      </c>
      <c r="G134" s="36"/>
      <c r="H134" s="36"/>
      <c r="I134" s="115"/>
      <c r="J134" s="36"/>
      <c r="K134" s="36"/>
      <c r="L134" s="39"/>
      <c r="M134" s="218"/>
      <c r="N134" s="219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166</v>
      </c>
      <c r="AU134" s="17" t="s">
        <v>82</v>
      </c>
    </row>
    <row r="135" spans="1:65" s="2" customFormat="1" ht="16.5" customHeight="1">
      <c r="A135" s="34"/>
      <c r="B135" s="35"/>
      <c r="C135" s="203" t="s">
        <v>136</v>
      </c>
      <c r="D135" s="203" t="s">
        <v>131</v>
      </c>
      <c r="E135" s="204" t="s">
        <v>727</v>
      </c>
      <c r="F135" s="205" t="s">
        <v>728</v>
      </c>
      <c r="G135" s="206" t="s">
        <v>717</v>
      </c>
      <c r="H135" s="207">
        <v>1</v>
      </c>
      <c r="I135" s="208">
        <v>0</v>
      </c>
      <c r="J135" s="209">
        <f>ROUND(I135*H135,2)</f>
        <v>0</v>
      </c>
      <c r="K135" s="205" t="s">
        <v>718</v>
      </c>
      <c r="L135" s="39"/>
      <c r="M135" s="210" t="s">
        <v>1</v>
      </c>
      <c r="N135" s="211" t="s">
        <v>37</v>
      </c>
      <c r="O135" s="71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4" t="s">
        <v>136</v>
      </c>
      <c r="AT135" s="214" t="s">
        <v>131</v>
      </c>
      <c r="AU135" s="214" t="s">
        <v>82</v>
      </c>
      <c r="AY135" s="17" t="s">
        <v>129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7" t="s">
        <v>80</v>
      </c>
      <c r="BK135" s="215">
        <f>ROUND(I135*H135,2)</f>
        <v>0</v>
      </c>
      <c r="BL135" s="17" t="s">
        <v>136</v>
      </c>
      <c r="BM135" s="214" t="s">
        <v>136</v>
      </c>
    </row>
    <row r="136" spans="1:65" s="2" customFormat="1" ht="10">
      <c r="A136" s="34"/>
      <c r="B136" s="35"/>
      <c r="C136" s="36"/>
      <c r="D136" s="216" t="s">
        <v>137</v>
      </c>
      <c r="E136" s="36"/>
      <c r="F136" s="217" t="s">
        <v>728</v>
      </c>
      <c r="G136" s="36"/>
      <c r="H136" s="36"/>
      <c r="I136" s="115"/>
      <c r="J136" s="36"/>
      <c r="K136" s="36"/>
      <c r="L136" s="39"/>
      <c r="M136" s="218"/>
      <c r="N136" s="219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137</v>
      </c>
      <c r="AU136" s="17" t="s">
        <v>82</v>
      </c>
    </row>
    <row r="137" spans="1:65" s="13" customFormat="1" ht="10">
      <c r="B137" s="220"/>
      <c r="C137" s="221"/>
      <c r="D137" s="216" t="s">
        <v>139</v>
      </c>
      <c r="E137" s="222" t="s">
        <v>1</v>
      </c>
      <c r="F137" s="223" t="s">
        <v>729</v>
      </c>
      <c r="G137" s="221"/>
      <c r="H137" s="224">
        <v>1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139</v>
      </c>
      <c r="AU137" s="230" t="s">
        <v>82</v>
      </c>
      <c r="AV137" s="13" t="s">
        <v>82</v>
      </c>
      <c r="AW137" s="13" t="s">
        <v>29</v>
      </c>
      <c r="AX137" s="13" t="s">
        <v>72</v>
      </c>
      <c r="AY137" s="230" t="s">
        <v>129</v>
      </c>
    </row>
    <row r="138" spans="1:65" s="14" customFormat="1" ht="10">
      <c r="B138" s="231"/>
      <c r="C138" s="232"/>
      <c r="D138" s="216" t="s">
        <v>139</v>
      </c>
      <c r="E138" s="233" t="s">
        <v>1</v>
      </c>
      <c r="F138" s="234" t="s">
        <v>141</v>
      </c>
      <c r="G138" s="232"/>
      <c r="H138" s="235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139</v>
      </c>
      <c r="AU138" s="241" t="s">
        <v>82</v>
      </c>
      <c r="AV138" s="14" t="s">
        <v>136</v>
      </c>
      <c r="AW138" s="14" t="s">
        <v>29</v>
      </c>
      <c r="AX138" s="14" t="s">
        <v>80</v>
      </c>
      <c r="AY138" s="241" t="s">
        <v>129</v>
      </c>
    </row>
    <row r="139" spans="1:65" s="12" customFormat="1" ht="22.75" customHeight="1">
      <c r="B139" s="187"/>
      <c r="C139" s="188"/>
      <c r="D139" s="189" t="s">
        <v>71</v>
      </c>
      <c r="E139" s="201" t="s">
        <v>730</v>
      </c>
      <c r="F139" s="201" t="s">
        <v>731</v>
      </c>
      <c r="G139" s="188"/>
      <c r="H139" s="188"/>
      <c r="I139" s="191"/>
      <c r="J139" s="202">
        <f>BK139</f>
        <v>0</v>
      </c>
      <c r="K139" s="188"/>
      <c r="L139" s="193"/>
      <c r="M139" s="194"/>
      <c r="N139" s="195"/>
      <c r="O139" s="195"/>
      <c r="P139" s="196">
        <f>SUM(P140:P160)</f>
        <v>0</v>
      </c>
      <c r="Q139" s="195"/>
      <c r="R139" s="196">
        <f>SUM(R140:R160)</f>
        <v>0</v>
      </c>
      <c r="S139" s="195"/>
      <c r="T139" s="197">
        <f>SUM(T140:T160)</f>
        <v>0</v>
      </c>
      <c r="AR139" s="198" t="s">
        <v>160</v>
      </c>
      <c r="AT139" s="199" t="s">
        <v>71</v>
      </c>
      <c r="AU139" s="199" t="s">
        <v>80</v>
      </c>
      <c r="AY139" s="198" t="s">
        <v>129</v>
      </c>
      <c r="BK139" s="200">
        <f>SUM(BK140:BK160)</f>
        <v>0</v>
      </c>
    </row>
    <row r="140" spans="1:65" s="2" customFormat="1" ht="16.5" customHeight="1">
      <c r="A140" s="34"/>
      <c r="B140" s="35"/>
      <c r="C140" s="203" t="s">
        <v>160</v>
      </c>
      <c r="D140" s="203" t="s">
        <v>131</v>
      </c>
      <c r="E140" s="204" t="s">
        <v>732</v>
      </c>
      <c r="F140" s="205" t="s">
        <v>731</v>
      </c>
      <c r="G140" s="206" t="s">
        <v>717</v>
      </c>
      <c r="H140" s="207">
        <v>1</v>
      </c>
      <c r="I140" s="208">
        <v>0</v>
      </c>
      <c r="J140" s="209">
        <f>ROUND(I140*H140,2)</f>
        <v>0</v>
      </c>
      <c r="K140" s="205" t="s">
        <v>718</v>
      </c>
      <c r="L140" s="39"/>
      <c r="M140" s="210" t="s">
        <v>1</v>
      </c>
      <c r="N140" s="211" t="s">
        <v>37</v>
      </c>
      <c r="O140" s="71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4" t="s">
        <v>136</v>
      </c>
      <c r="AT140" s="214" t="s">
        <v>131</v>
      </c>
      <c r="AU140" s="214" t="s">
        <v>82</v>
      </c>
      <c r="AY140" s="17" t="s">
        <v>129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7" t="s">
        <v>80</v>
      </c>
      <c r="BK140" s="215">
        <f>ROUND(I140*H140,2)</f>
        <v>0</v>
      </c>
      <c r="BL140" s="17" t="s">
        <v>136</v>
      </c>
      <c r="BM140" s="214" t="s">
        <v>150</v>
      </c>
    </row>
    <row r="141" spans="1:65" s="2" customFormat="1" ht="10">
      <c r="A141" s="34"/>
      <c r="B141" s="35"/>
      <c r="C141" s="36"/>
      <c r="D141" s="216" t="s">
        <v>137</v>
      </c>
      <c r="E141" s="36"/>
      <c r="F141" s="217" t="s">
        <v>731</v>
      </c>
      <c r="G141" s="36"/>
      <c r="H141" s="36"/>
      <c r="I141" s="115"/>
      <c r="J141" s="36"/>
      <c r="K141" s="36"/>
      <c r="L141" s="39"/>
      <c r="M141" s="218"/>
      <c r="N141" s="219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137</v>
      </c>
      <c r="AU141" s="17" t="s">
        <v>82</v>
      </c>
    </row>
    <row r="142" spans="1:65" s="13" customFormat="1" ht="10">
      <c r="B142" s="220"/>
      <c r="C142" s="221"/>
      <c r="D142" s="216" t="s">
        <v>139</v>
      </c>
      <c r="E142" s="222" t="s">
        <v>1</v>
      </c>
      <c r="F142" s="223" t="s">
        <v>733</v>
      </c>
      <c r="G142" s="221"/>
      <c r="H142" s="224">
        <v>1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139</v>
      </c>
      <c r="AU142" s="230" t="s">
        <v>82</v>
      </c>
      <c r="AV142" s="13" t="s">
        <v>82</v>
      </c>
      <c r="AW142" s="13" t="s">
        <v>29</v>
      </c>
      <c r="AX142" s="13" t="s">
        <v>72</v>
      </c>
      <c r="AY142" s="230" t="s">
        <v>129</v>
      </c>
    </row>
    <row r="143" spans="1:65" s="14" customFormat="1" ht="10">
      <c r="B143" s="231"/>
      <c r="C143" s="232"/>
      <c r="D143" s="216" t="s">
        <v>139</v>
      </c>
      <c r="E143" s="233" t="s">
        <v>1</v>
      </c>
      <c r="F143" s="234" t="s">
        <v>141</v>
      </c>
      <c r="G143" s="232"/>
      <c r="H143" s="235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139</v>
      </c>
      <c r="AU143" s="241" t="s">
        <v>82</v>
      </c>
      <c r="AV143" s="14" t="s">
        <v>136</v>
      </c>
      <c r="AW143" s="14" t="s">
        <v>29</v>
      </c>
      <c r="AX143" s="14" t="s">
        <v>80</v>
      </c>
      <c r="AY143" s="241" t="s">
        <v>129</v>
      </c>
    </row>
    <row r="144" spans="1:65" s="2" customFormat="1" ht="16.5" customHeight="1">
      <c r="A144" s="34"/>
      <c r="B144" s="35"/>
      <c r="C144" s="203" t="s">
        <v>150</v>
      </c>
      <c r="D144" s="203" t="s">
        <v>131</v>
      </c>
      <c r="E144" s="204" t="s">
        <v>734</v>
      </c>
      <c r="F144" s="205" t="s">
        <v>735</v>
      </c>
      <c r="G144" s="206" t="s">
        <v>717</v>
      </c>
      <c r="H144" s="207">
        <v>1</v>
      </c>
      <c r="I144" s="208">
        <v>0</v>
      </c>
      <c r="J144" s="209">
        <f>ROUND(I144*H144,2)</f>
        <v>0</v>
      </c>
      <c r="K144" s="205" t="s">
        <v>718</v>
      </c>
      <c r="L144" s="39"/>
      <c r="M144" s="210" t="s">
        <v>1</v>
      </c>
      <c r="N144" s="211" t="s">
        <v>37</v>
      </c>
      <c r="O144" s="71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4" t="s">
        <v>136</v>
      </c>
      <c r="AT144" s="214" t="s">
        <v>131</v>
      </c>
      <c r="AU144" s="214" t="s">
        <v>82</v>
      </c>
      <c r="AY144" s="17" t="s">
        <v>129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7" t="s">
        <v>80</v>
      </c>
      <c r="BK144" s="215">
        <f>ROUND(I144*H144,2)</f>
        <v>0</v>
      </c>
      <c r="BL144" s="17" t="s">
        <v>136</v>
      </c>
      <c r="BM144" s="214" t="s">
        <v>736</v>
      </c>
    </row>
    <row r="145" spans="1:65" s="2" customFormat="1" ht="10">
      <c r="A145" s="34"/>
      <c r="B145" s="35"/>
      <c r="C145" s="36"/>
      <c r="D145" s="216" t="s">
        <v>137</v>
      </c>
      <c r="E145" s="36"/>
      <c r="F145" s="217" t="s">
        <v>735</v>
      </c>
      <c r="G145" s="36"/>
      <c r="H145" s="36"/>
      <c r="I145" s="115"/>
      <c r="J145" s="36"/>
      <c r="K145" s="36"/>
      <c r="L145" s="39"/>
      <c r="M145" s="218"/>
      <c r="N145" s="219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137</v>
      </c>
      <c r="AU145" s="17" t="s">
        <v>82</v>
      </c>
    </row>
    <row r="146" spans="1:65" s="2" customFormat="1" ht="16.5" customHeight="1">
      <c r="A146" s="34"/>
      <c r="B146" s="35"/>
      <c r="C146" s="203" t="s">
        <v>176</v>
      </c>
      <c r="D146" s="203" t="s">
        <v>131</v>
      </c>
      <c r="E146" s="204" t="s">
        <v>737</v>
      </c>
      <c r="F146" s="205" t="s">
        <v>738</v>
      </c>
      <c r="G146" s="206" t="s">
        <v>717</v>
      </c>
      <c r="H146" s="207">
        <v>1</v>
      </c>
      <c r="I146" s="208">
        <v>0</v>
      </c>
      <c r="J146" s="209">
        <f>ROUND(I146*H146,2)</f>
        <v>0</v>
      </c>
      <c r="K146" s="205" t="s">
        <v>718</v>
      </c>
      <c r="L146" s="39"/>
      <c r="M146" s="210" t="s">
        <v>1</v>
      </c>
      <c r="N146" s="211" t="s">
        <v>37</v>
      </c>
      <c r="O146" s="71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4" t="s">
        <v>136</v>
      </c>
      <c r="AT146" s="214" t="s">
        <v>131</v>
      </c>
      <c r="AU146" s="214" t="s">
        <v>82</v>
      </c>
      <c r="AY146" s="17" t="s">
        <v>129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7" t="s">
        <v>80</v>
      </c>
      <c r="BK146" s="215">
        <f>ROUND(I146*H146,2)</f>
        <v>0</v>
      </c>
      <c r="BL146" s="17" t="s">
        <v>136</v>
      </c>
      <c r="BM146" s="214" t="s">
        <v>739</v>
      </c>
    </row>
    <row r="147" spans="1:65" s="2" customFormat="1" ht="10">
      <c r="A147" s="34"/>
      <c r="B147" s="35"/>
      <c r="C147" s="36"/>
      <c r="D147" s="216" t="s">
        <v>137</v>
      </c>
      <c r="E147" s="36"/>
      <c r="F147" s="217" t="s">
        <v>738</v>
      </c>
      <c r="G147" s="36"/>
      <c r="H147" s="36"/>
      <c r="I147" s="115"/>
      <c r="J147" s="36"/>
      <c r="K147" s="36"/>
      <c r="L147" s="39"/>
      <c r="M147" s="218"/>
      <c r="N147" s="219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137</v>
      </c>
      <c r="AU147" s="17" t="s">
        <v>82</v>
      </c>
    </row>
    <row r="148" spans="1:65" s="2" customFormat="1" ht="36">
      <c r="A148" s="34"/>
      <c r="B148" s="35"/>
      <c r="C148" s="36"/>
      <c r="D148" s="216" t="s">
        <v>166</v>
      </c>
      <c r="E148" s="36"/>
      <c r="F148" s="242" t="s">
        <v>740</v>
      </c>
      <c r="G148" s="36"/>
      <c r="H148" s="36"/>
      <c r="I148" s="115"/>
      <c r="J148" s="36"/>
      <c r="K148" s="36"/>
      <c r="L148" s="39"/>
      <c r="M148" s="218"/>
      <c r="N148" s="219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166</v>
      </c>
      <c r="AU148" s="17" t="s">
        <v>82</v>
      </c>
    </row>
    <row r="149" spans="1:65" s="2" customFormat="1" ht="16.5" customHeight="1">
      <c r="A149" s="34"/>
      <c r="B149" s="35"/>
      <c r="C149" s="203" t="s">
        <v>154</v>
      </c>
      <c r="D149" s="203" t="s">
        <v>131</v>
      </c>
      <c r="E149" s="204" t="s">
        <v>741</v>
      </c>
      <c r="F149" s="205" t="s">
        <v>742</v>
      </c>
      <c r="G149" s="206" t="s">
        <v>717</v>
      </c>
      <c r="H149" s="207">
        <v>1</v>
      </c>
      <c r="I149" s="208">
        <v>0</v>
      </c>
      <c r="J149" s="209">
        <f>ROUND(I149*H149,2)</f>
        <v>0</v>
      </c>
      <c r="K149" s="205" t="s">
        <v>718</v>
      </c>
      <c r="L149" s="39"/>
      <c r="M149" s="210" t="s">
        <v>1</v>
      </c>
      <c r="N149" s="211" t="s">
        <v>37</v>
      </c>
      <c r="O149" s="71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4" t="s">
        <v>743</v>
      </c>
      <c r="AT149" s="214" t="s">
        <v>131</v>
      </c>
      <c r="AU149" s="214" t="s">
        <v>82</v>
      </c>
      <c r="AY149" s="17" t="s">
        <v>129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7" t="s">
        <v>80</v>
      </c>
      <c r="BK149" s="215">
        <f>ROUND(I149*H149,2)</f>
        <v>0</v>
      </c>
      <c r="BL149" s="17" t="s">
        <v>743</v>
      </c>
      <c r="BM149" s="214" t="s">
        <v>744</v>
      </c>
    </row>
    <row r="150" spans="1:65" s="2" customFormat="1" ht="10">
      <c r="A150" s="34"/>
      <c r="B150" s="35"/>
      <c r="C150" s="36"/>
      <c r="D150" s="216" t="s">
        <v>137</v>
      </c>
      <c r="E150" s="36"/>
      <c r="F150" s="217" t="s">
        <v>742</v>
      </c>
      <c r="G150" s="36"/>
      <c r="H150" s="36"/>
      <c r="I150" s="115"/>
      <c r="J150" s="36"/>
      <c r="K150" s="36"/>
      <c r="L150" s="39"/>
      <c r="M150" s="218"/>
      <c r="N150" s="219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137</v>
      </c>
      <c r="AU150" s="17" t="s">
        <v>82</v>
      </c>
    </row>
    <row r="151" spans="1:65" s="2" customFormat="1" ht="16.5" customHeight="1">
      <c r="A151" s="34"/>
      <c r="B151" s="35"/>
      <c r="C151" s="203" t="s">
        <v>189</v>
      </c>
      <c r="D151" s="203" t="s">
        <v>131</v>
      </c>
      <c r="E151" s="204" t="s">
        <v>745</v>
      </c>
      <c r="F151" s="205" t="s">
        <v>746</v>
      </c>
      <c r="G151" s="206" t="s">
        <v>717</v>
      </c>
      <c r="H151" s="207">
        <v>1</v>
      </c>
      <c r="I151" s="208">
        <v>0</v>
      </c>
      <c r="J151" s="209">
        <f>ROUND(I151*H151,2)</f>
        <v>0</v>
      </c>
      <c r="K151" s="205" t="s">
        <v>718</v>
      </c>
      <c r="L151" s="39"/>
      <c r="M151" s="210" t="s">
        <v>1</v>
      </c>
      <c r="N151" s="211" t="s">
        <v>37</v>
      </c>
      <c r="O151" s="71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4" t="s">
        <v>136</v>
      </c>
      <c r="AT151" s="214" t="s">
        <v>131</v>
      </c>
      <c r="AU151" s="214" t="s">
        <v>82</v>
      </c>
      <c r="AY151" s="17" t="s">
        <v>129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7" t="s">
        <v>80</v>
      </c>
      <c r="BK151" s="215">
        <f>ROUND(I151*H151,2)</f>
        <v>0</v>
      </c>
      <c r="BL151" s="17" t="s">
        <v>136</v>
      </c>
      <c r="BM151" s="214" t="s">
        <v>154</v>
      </c>
    </row>
    <row r="152" spans="1:65" s="2" customFormat="1" ht="10">
      <c r="A152" s="34"/>
      <c r="B152" s="35"/>
      <c r="C152" s="36"/>
      <c r="D152" s="216" t="s">
        <v>137</v>
      </c>
      <c r="E152" s="36"/>
      <c r="F152" s="217" t="s">
        <v>746</v>
      </c>
      <c r="G152" s="36"/>
      <c r="H152" s="36"/>
      <c r="I152" s="115"/>
      <c r="J152" s="36"/>
      <c r="K152" s="36"/>
      <c r="L152" s="39"/>
      <c r="M152" s="218"/>
      <c r="N152" s="219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137</v>
      </c>
      <c r="AU152" s="17" t="s">
        <v>82</v>
      </c>
    </row>
    <row r="153" spans="1:65" s="13" customFormat="1" ht="20">
      <c r="B153" s="220"/>
      <c r="C153" s="221"/>
      <c r="D153" s="216" t="s">
        <v>139</v>
      </c>
      <c r="E153" s="222" t="s">
        <v>1</v>
      </c>
      <c r="F153" s="223" t="s">
        <v>747</v>
      </c>
      <c r="G153" s="221"/>
      <c r="H153" s="224">
        <v>1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139</v>
      </c>
      <c r="AU153" s="230" t="s">
        <v>82</v>
      </c>
      <c r="AV153" s="13" t="s">
        <v>82</v>
      </c>
      <c r="AW153" s="13" t="s">
        <v>29</v>
      </c>
      <c r="AX153" s="13" t="s">
        <v>72</v>
      </c>
      <c r="AY153" s="230" t="s">
        <v>129</v>
      </c>
    </row>
    <row r="154" spans="1:65" s="14" customFormat="1" ht="10">
      <c r="B154" s="231"/>
      <c r="C154" s="232"/>
      <c r="D154" s="216" t="s">
        <v>139</v>
      </c>
      <c r="E154" s="233" t="s">
        <v>1</v>
      </c>
      <c r="F154" s="234" t="s">
        <v>141</v>
      </c>
      <c r="G154" s="232"/>
      <c r="H154" s="235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AT154" s="241" t="s">
        <v>139</v>
      </c>
      <c r="AU154" s="241" t="s">
        <v>82</v>
      </c>
      <c r="AV154" s="14" t="s">
        <v>136</v>
      </c>
      <c r="AW154" s="14" t="s">
        <v>29</v>
      </c>
      <c r="AX154" s="14" t="s">
        <v>80</v>
      </c>
      <c r="AY154" s="241" t="s">
        <v>129</v>
      </c>
    </row>
    <row r="155" spans="1:65" s="2" customFormat="1" ht="16.5" customHeight="1">
      <c r="A155" s="34"/>
      <c r="B155" s="35"/>
      <c r="C155" s="203" t="s">
        <v>164</v>
      </c>
      <c r="D155" s="203" t="s">
        <v>131</v>
      </c>
      <c r="E155" s="204" t="s">
        <v>748</v>
      </c>
      <c r="F155" s="205" t="s">
        <v>749</v>
      </c>
      <c r="G155" s="206" t="s">
        <v>717</v>
      </c>
      <c r="H155" s="207">
        <v>1</v>
      </c>
      <c r="I155" s="208">
        <v>0</v>
      </c>
      <c r="J155" s="209">
        <f>ROUND(I155*H155,2)</f>
        <v>0</v>
      </c>
      <c r="K155" s="205" t="s">
        <v>718</v>
      </c>
      <c r="L155" s="39"/>
      <c r="M155" s="210" t="s">
        <v>1</v>
      </c>
      <c r="N155" s="211" t="s">
        <v>37</v>
      </c>
      <c r="O155" s="71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4" t="s">
        <v>743</v>
      </c>
      <c r="AT155" s="214" t="s">
        <v>131</v>
      </c>
      <c r="AU155" s="214" t="s">
        <v>82</v>
      </c>
      <c r="AY155" s="17" t="s">
        <v>129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7" t="s">
        <v>80</v>
      </c>
      <c r="BK155" s="215">
        <f>ROUND(I155*H155,2)</f>
        <v>0</v>
      </c>
      <c r="BL155" s="17" t="s">
        <v>743</v>
      </c>
      <c r="BM155" s="214" t="s">
        <v>750</v>
      </c>
    </row>
    <row r="156" spans="1:65" s="2" customFormat="1" ht="10">
      <c r="A156" s="34"/>
      <c r="B156" s="35"/>
      <c r="C156" s="36"/>
      <c r="D156" s="216" t="s">
        <v>137</v>
      </c>
      <c r="E156" s="36"/>
      <c r="F156" s="217" t="s">
        <v>749</v>
      </c>
      <c r="G156" s="36"/>
      <c r="H156" s="36"/>
      <c r="I156" s="115"/>
      <c r="J156" s="36"/>
      <c r="K156" s="36"/>
      <c r="L156" s="39"/>
      <c r="M156" s="218"/>
      <c r="N156" s="219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137</v>
      </c>
      <c r="AU156" s="17" t="s">
        <v>82</v>
      </c>
    </row>
    <row r="157" spans="1:65" s="2" customFormat="1" ht="16.5" customHeight="1">
      <c r="A157" s="34"/>
      <c r="B157" s="35"/>
      <c r="C157" s="203" t="s">
        <v>204</v>
      </c>
      <c r="D157" s="203" t="s">
        <v>131</v>
      </c>
      <c r="E157" s="204" t="s">
        <v>751</v>
      </c>
      <c r="F157" s="205" t="s">
        <v>752</v>
      </c>
      <c r="G157" s="206" t="s">
        <v>717</v>
      </c>
      <c r="H157" s="207">
        <v>1</v>
      </c>
      <c r="I157" s="208">
        <v>0</v>
      </c>
      <c r="J157" s="209">
        <f>ROUND(I157*H157,2)</f>
        <v>0</v>
      </c>
      <c r="K157" s="205" t="s">
        <v>718</v>
      </c>
      <c r="L157" s="39"/>
      <c r="M157" s="210" t="s">
        <v>1</v>
      </c>
      <c r="N157" s="211" t="s">
        <v>37</v>
      </c>
      <c r="O157" s="71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4" t="s">
        <v>136</v>
      </c>
      <c r="AT157" s="214" t="s">
        <v>131</v>
      </c>
      <c r="AU157" s="214" t="s">
        <v>82</v>
      </c>
      <c r="AY157" s="17" t="s">
        <v>129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7" t="s">
        <v>80</v>
      </c>
      <c r="BK157" s="215">
        <f>ROUND(I157*H157,2)</f>
        <v>0</v>
      </c>
      <c r="BL157" s="17" t="s">
        <v>136</v>
      </c>
      <c r="BM157" s="214" t="s">
        <v>164</v>
      </c>
    </row>
    <row r="158" spans="1:65" s="2" customFormat="1" ht="10">
      <c r="A158" s="34"/>
      <c r="B158" s="35"/>
      <c r="C158" s="36"/>
      <c r="D158" s="216" t="s">
        <v>137</v>
      </c>
      <c r="E158" s="36"/>
      <c r="F158" s="217" t="s">
        <v>752</v>
      </c>
      <c r="G158" s="36"/>
      <c r="H158" s="36"/>
      <c r="I158" s="115"/>
      <c r="J158" s="36"/>
      <c r="K158" s="36"/>
      <c r="L158" s="39"/>
      <c r="M158" s="218"/>
      <c r="N158" s="219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137</v>
      </c>
      <c r="AU158" s="17" t="s">
        <v>82</v>
      </c>
    </row>
    <row r="159" spans="1:65" s="13" customFormat="1" ht="20">
      <c r="B159" s="220"/>
      <c r="C159" s="221"/>
      <c r="D159" s="216" t="s">
        <v>139</v>
      </c>
      <c r="E159" s="222" t="s">
        <v>1</v>
      </c>
      <c r="F159" s="223" t="s">
        <v>753</v>
      </c>
      <c r="G159" s="221"/>
      <c r="H159" s="224">
        <v>1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139</v>
      </c>
      <c r="AU159" s="230" t="s">
        <v>82</v>
      </c>
      <c r="AV159" s="13" t="s">
        <v>82</v>
      </c>
      <c r="AW159" s="13" t="s">
        <v>29</v>
      </c>
      <c r="AX159" s="13" t="s">
        <v>72</v>
      </c>
      <c r="AY159" s="230" t="s">
        <v>129</v>
      </c>
    </row>
    <row r="160" spans="1:65" s="14" customFormat="1" ht="10">
      <c r="B160" s="231"/>
      <c r="C160" s="232"/>
      <c r="D160" s="216" t="s">
        <v>139</v>
      </c>
      <c r="E160" s="233" t="s">
        <v>1</v>
      </c>
      <c r="F160" s="234" t="s">
        <v>141</v>
      </c>
      <c r="G160" s="232"/>
      <c r="H160" s="235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139</v>
      </c>
      <c r="AU160" s="241" t="s">
        <v>82</v>
      </c>
      <c r="AV160" s="14" t="s">
        <v>136</v>
      </c>
      <c r="AW160" s="14" t="s">
        <v>29</v>
      </c>
      <c r="AX160" s="14" t="s">
        <v>80</v>
      </c>
      <c r="AY160" s="241" t="s">
        <v>129</v>
      </c>
    </row>
    <row r="161" spans="1:65" s="12" customFormat="1" ht="22.75" customHeight="1">
      <c r="B161" s="187"/>
      <c r="C161" s="188"/>
      <c r="D161" s="189" t="s">
        <v>71</v>
      </c>
      <c r="E161" s="201" t="s">
        <v>754</v>
      </c>
      <c r="F161" s="201" t="s">
        <v>755</v>
      </c>
      <c r="G161" s="188"/>
      <c r="H161" s="188"/>
      <c r="I161" s="191"/>
      <c r="J161" s="202">
        <f>BK161</f>
        <v>0</v>
      </c>
      <c r="K161" s="188"/>
      <c r="L161" s="193"/>
      <c r="M161" s="194"/>
      <c r="N161" s="195"/>
      <c r="O161" s="195"/>
      <c r="P161" s="196">
        <f>SUM(P162:P167)</f>
        <v>0</v>
      </c>
      <c r="Q161" s="195"/>
      <c r="R161" s="196">
        <f>SUM(R162:R167)</f>
        <v>0</v>
      </c>
      <c r="S161" s="195"/>
      <c r="T161" s="197">
        <f>SUM(T162:T167)</f>
        <v>0</v>
      </c>
      <c r="AR161" s="198" t="s">
        <v>160</v>
      </c>
      <c r="AT161" s="199" t="s">
        <v>71</v>
      </c>
      <c r="AU161" s="199" t="s">
        <v>80</v>
      </c>
      <c r="AY161" s="198" t="s">
        <v>129</v>
      </c>
      <c r="BK161" s="200">
        <f>SUM(BK162:BK167)</f>
        <v>0</v>
      </c>
    </row>
    <row r="162" spans="1:65" s="2" customFormat="1" ht="16.5" customHeight="1">
      <c r="A162" s="34"/>
      <c r="B162" s="35"/>
      <c r="C162" s="203" t="s">
        <v>173</v>
      </c>
      <c r="D162" s="203" t="s">
        <v>131</v>
      </c>
      <c r="E162" s="204" t="s">
        <v>756</v>
      </c>
      <c r="F162" s="205" t="s">
        <v>757</v>
      </c>
      <c r="G162" s="206" t="s">
        <v>717</v>
      </c>
      <c r="H162" s="207">
        <v>1</v>
      </c>
      <c r="I162" s="208">
        <v>0</v>
      </c>
      <c r="J162" s="209">
        <f>ROUND(I162*H162,2)</f>
        <v>0</v>
      </c>
      <c r="K162" s="205" t="s">
        <v>718</v>
      </c>
      <c r="L162" s="39"/>
      <c r="M162" s="210" t="s">
        <v>1</v>
      </c>
      <c r="N162" s="211" t="s">
        <v>37</v>
      </c>
      <c r="O162" s="71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4" t="s">
        <v>136</v>
      </c>
      <c r="AT162" s="214" t="s">
        <v>131</v>
      </c>
      <c r="AU162" s="214" t="s">
        <v>82</v>
      </c>
      <c r="AY162" s="17" t="s">
        <v>129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7" t="s">
        <v>80</v>
      </c>
      <c r="BK162" s="215">
        <f>ROUND(I162*H162,2)</f>
        <v>0</v>
      </c>
      <c r="BL162" s="17" t="s">
        <v>136</v>
      </c>
      <c r="BM162" s="214" t="s">
        <v>173</v>
      </c>
    </row>
    <row r="163" spans="1:65" s="2" customFormat="1" ht="10">
      <c r="A163" s="34"/>
      <c r="B163" s="35"/>
      <c r="C163" s="36"/>
      <c r="D163" s="216" t="s">
        <v>137</v>
      </c>
      <c r="E163" s="36"/>
      <c r="F163" s="217" t="s">
        <v>757</v>
      </c>
      <c r="G163" s="36"/>
      <c r="H163" s="36"/>
      <c r="I163" s="115"/>
      <c r="J163" s="36"/>
      <c r="K163" s="36"/>
      <c r="L163" s="39"/>
      <c r="M163" s="218"/>
      <c r="N163" s="219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137</v>
      </c>
      <c r="AU163" s="17" t="s">
        <v>82</v>
      </c>
    </row>
    <row r="164" spans="1:65" s="15" customFormat="1" ht="20">
      <c r="B164" s="243"/>
      <c r="C164" s="244"/>
      <c r="D164" s="216" t="s">
        <v>139</v>
      </c>
      <c r="E164" s="245" t="s">
        <v>1</v>
      </c>
      <c r="F164" s="246" t="s">
        <v>758</v>
      </c>
      <c r="G164" s="244"/>
      <c r="H164" s="245" t="s">
        <v>1</v>
      </c>
      <c r="I164" s="247"/>
      <c r="J164" s="244"/>
      <c r="K164" s="244"/>
      <c r="L164" s="248"/>
      <c r="M164" s="249"/>
      <c r="N164" s="250"/>
      <c r="O164" s="250"/>
      <c r="P164" s="250"/>
      <c r="Q164" s="250"/>
      <c r="R164" s="250"/>
      <c r="S164" s="250"/>
      <c r="T164" s="251"/>
      <c r="AT164" s="252" t="s">
        <v>139</v>
      </c>
      <c r="AU164" s="252" t="s">
        <v>82</v>
      </c>
      <c r="AV164" s="15" t="s">
        <v>80</v>
      </c>
      <c r="AW164" s="15" t="s">
        <v>29</v>
      </c>
      <c r="AX164" s="15" t="s">
        <v>72</v>
      </c>
      <c r="AY164" s="252" t="s">
        <v>129</v>
      </c>
    </row>
    <row r="165" spans="1:65" s="15" customFormat="1" ht="10">
      <c r="B165" s="243"/>
      <c r="C165" s="244"/>
      <c r="D165" s="216" t="s">
        <v>139</v>
      </c>
      <c r="E165" s="245" t="s">
        <v>1</v>
      </c>
      <c r="F165" s="246" t="s">
        <v>759</v>
      </c>
      <c r="G165" s="244"/>
      <c r="H165" s="245" t="s">
        <v>1</v>
      </c>
      <c r="I165" s="247"/>
      <c r="J165" s="244"/>
      <c r="K165" s="244"/>
      <c r="L165" s="248"/>
      <c r="M165" s="249"/>
      <c r="N165" s="250"/>
      <c r="O165" s="250"/>
      <c r="P165" s="250"/>
      <c r="Q165" s="250"/>
      <c r="R165" s="250"/>
      <c r="S165" s="250"/>
      <c r="T165" s="251"/>
      <c r="AT165" s="252" t="s">
        <v>139</v>
      </c>
      <c r="AU165" s="252" t="s">
        <v>82</v>
      </c>
      <c r="AV165" s="15" t="s">
        <v>80</v>
      </c>
      <c r="AW165" s="15" t="s">
        <v>29</v>
      </c>
      <c r="AX165" s="15" t="s">
        <v>72</v>
      </c>
      <c r="AY165" s="252" t="s">
        <v>129</v>
      </c>
    </row>
    <row r="166" spans="1:65" s="13" customFormat="1" ht="20">
      <c r="B166" s="220"/>
      <c r="C166" s="221"/>
      <c r="D166" s="216" t="s">
        <v>139</v>
      </c>
      <c r="E166" s="222" t="s">
        <v>1</v>
      </c>
      <c r="F166" s="223" t="s">
        <v>760</v>
      </c>
      <c r="G166" s="221"/>
      <c r="H166" s="224">
        <v>1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139</v>
      </c>
      <c r="AU166" s="230" t="s">
        <v>82</v>
      </c>
      <c r="AV166" s="13" t="s">
        <v>82</v>
      </c>
      <c r="AW166" s="13" t="s">
        <v>29</v>
      </c>
      <c r="AX166" s="13" t="s">
        <v>72</v>
      </c>
      <c r="AY166" s="230" t="s">
        <v>129</v>
      </c>
    </row>
    <row r="167" spans="1:65" s="14" customFormat="1" ht="10">
      <c r="B167" s="231"/>
      <c r="C167" s="232"/>
      <c r="D167" s="216" t="s">
        <v>139</v>
      </c>
      <c r="E167" s="233" t="s">
        <v>1</v>
      </c>
      <c r="F167" s="234" t="s">
        <v>141</v>
      </c>
      <c r="G167" s="232"/>
      <c r="H167" s="235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139</v>
      </c>
      <c r="AU167" s="241" t="s">
        <v>82</v>
      </c>
      <c r="AV167" s="14" t="s">
        <v>136</v>
      </c>
      <c r="AW167" s="14" t="s">
        <v>29</v>
      </c>
      <c r="AX167" s="14" t="s">
        <v>80</v>
      </c>
      <c r="AY167" s="241" t="s">
        <v>129</v>
      </c>
    </row>
    <row r="168" spans="1:65" s="12" customFormat="1" ht="22.75" customHeight="1">
      <c r="B168" s="187"/>
      <c r="C168" s="188"/>
      <c r="D168" s="189" t="s">
        <v>71</v>
      </c>
      <c r="E168" s="201" t="s">
        <v>761</v>
      </c>
      <c r="F168" s="201" t="s">
        <v>762</v>
      </c>
      <c r="G168" s="188"/>
      <c r="H168" s="188"/>
      <c r="I168" s="191"/>
      <c r="J168" s="202">
        <f>BK168</f>
        <v>0</v>
      </c>
      <c r="K168" s="188"/>
      <c r="L168" s="193"/>
      <c r="M168" s="194"/>
      <c r="N168" s="195"/>
      <c r="O168" s="195"/>
      <c r="P168" s="196">
        <f>SUM(P169:P177)</f>
        <v>0</v>
      </c>
      <c r="Q168" s="195"/>
      <c r="R168" s="196">
        <f>SUM(R169:R177)</f>
        <v>0</v>
      </c>
      <c r="S168" s="195"/>
      <c r="T168" s="197">
        <f>SUM(T169:T177)</f>
        <v>0</v>
      </c>
      <c r="AR168" s="198" t="s">
        <v>160</v>
      </c>
      <c r="AT168" s="199" t="s">
        <v>71</v>
      </c>
      <c r="AU168" s="199" t="s">
        <v>80</v>
      </c>
      <c r="AY168" s="198" t="s">
        <v>129</v>
      </c>
      <c r="BK168" s="200">
        <f>SUM(BK169:BK177)</f>
        <v>0</v>
      </c>
    </row>
    <row r="169" spans="1:65" s="2" customFormat="1" ht="16.5" customHeight="1">
      <c r="A169" s="34"/>
      <c r="B169" s="35"/>
      <c r="C169" s="203" t="s">
        <v>215</v>
      </c>
      <c r="D169" s="203" t="s">
        <v>131</v>
      </c>
      <c r="E169" s="204" t="s">
        <v>763</v>
      </c>
      <c r="F169" s="205" t="s">
        <v>764</v>
      </c>
      <c r="G169" s="206" t="s">
        <v>717</v>
      </c>
      <c r="H169" s="207">
        <v>1</v>
      </c>
      <c r="I169" s="208">
        <v>0</v>
      </c>
      <c r="J169" s="209">
        <f>ROUND(I169*H169,2)</f>
        <v>0</v>
      </c>
      <c r="K169" s="205" t="s">
        <v>718</v>
      </c>
      <c r="L169" s="39"/>
      <c r="M169" s="210" t="s">
        <v>1</v>
      </c>
      <c r="N169" s="211" t="s">
        <v>37</v>
      </c>
      <c r="O169" s="71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4" t="s">
        <v>136</v>
      </c>
      <c r="AT169" s="214" t="s">
        <v>131</v>
      </c>
      <c r="AU169" s="214" t="s">
        <v>82</v>
      </c>
      <c r="AY169" s="17" t="s">
        <v>129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7" t="s">
        <v>80</v>
      </c>
      <c r="BK169" s="215">
        <f>ROUND(I169*H169,2)</f>
        <v>0</v>
      </c>
      <c r="BL169" s="17" t="s">
        <v>136</v>
      </c>
      <c r="BM169" s="214" t="s">
        <v>765</v>
      </c>
    </row>
    <row r="170" spans="1:65" s="2" customFormat="1" ht="10">
      <c r="A170" s="34"/>
      <c r="B170" s="35"/>
      <c r="C170" s="36"/>
      <c r="D170" s="216" t="s">
        <v>137</v>
      </c>
      <c r="E170" s="36"/>
      <c r="F170" s="217" t="s">
        <v>764</v>
      </c>
      <c r="G170" s="36"/>
      <c r="H170" s="36"/>
      <c r="I170" s="115"/>
      <c r="J170" s="36"/>
      <c r="K170" s="36"/>
      <c r="L170" s="39"/>
      <c r="M170" s="218"/>
      <c r="N170" s="219"/>
      <c r="O170" s="71"/>
      <c r="P170" s="71"/>
      <c r="Q170" s="71"/>
      <c r="R170" s="71"/>
      <c r="S170" s="71"/>
      <c r="T170" s="72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137</v>
      </c>
      <c r="AU170" s="17" t="s">
        <v>82</v>
      </c>
    </row>
    <row r="171" spans="1:65" s="2" customFormat="1" ht="36">
      <c r="A171" s="34"/>
      <c r="B171" s="35"/>
      <c r="C171" s="36"/>
      <c r="D171" s="216" t="s">
        <v>166</v>
      </c>
      <c r="E171" s="36"/>
      <c r="F171" s="242" t="s">
        <v>766</v>
      </c>
      <c r="G171" s="36"/>
      <c r="H171" s="36"/>
      <c r="I171" s="115"/>
      <c r="J171" s="36"/>
      <c r="K171" s="36"/>
      <c r="L171" s="39"/>
      <c r="M171" s="218"/>
      <c r="N171" s="219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166</v>
      </c>
      <c r="AU171" s="17" t="s">
        <v>82</v>
      </c>
    </row>
    <row r="172" spans="1:65" s="2" customFormat="1" ht="16.5" customHeight="1">
      <c r="A172" s="34"/>
      <c r="B172" s="35"/>
      <c r="C172" s="203" t="s">
        <v>179</v>
      </c>
      <c r="D172" s="203" t="s">
        <v>131</v>
      </c>
      <c r="E172" s="204" t="s">
        <v>767</v>
      </c>
      <c r="F172" s="205" t="s">
        <v>768</v>
      </c>
      <c r="G172" s="206" t="s">
        <v>717</v>
      </c>
      <c r="H172" s="207">
        <v>1</v>
      </c>
      <c r="I172" s="208">
        <v>0</v>
      </c>
      <c r="J172" s="209">
        <f>ROUND(I172*H172,2)</f>
        <v>0</v>
      </c>
      <c r="K172" s="205" t="s">
        <v>718</v>
      </c>
      <c r="L172" s="39"/>
      <c r="M172" s="210" t="s">
        <v>1</v>
      </c>
      <c r="N172" s="211" t="s">
        <v>37</v>
      </c>
      <c r="O172" s="71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4" t="s">
        <v>136</v>
      </c>
      <c r="AT172" s="214" t="s">
        <v>131</v>
      </c>
      <c r="AU172" s="214" t="s">
        <v>82</v>
      </c>
      <c r="AY172" s="17" t="s">
        <v>129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7" t="s">
        <v>80</v>
      </c>
      <c r="BK172" s="215">
        <f>ROUND(I172*H172,2)</f>
        <v>0</v>
      </c>
      <c r="BL172" s="17" t="s">
        <v>136</v>
      </c>
      <c r="BM172" s="214" t="s">
        <v>769</v>
      </c>
    </row>
    <row r="173" spans="1:65" s="2" customFormat="1" ht="10">
      <c r="A173" s="34"/>
      <c r="B173" s="35"/>
      <c r="C173" s="36"/>
      <c r="D173" s="216" t="s">
        <v>137</v>
      </c>
      <c r="E173" s="36"/>
      <c r="F173" s="217" t="s">
        <v>768</v>
      </c>
      <c r="G173" s="36"/>
      <c r="H173" s="36"/>
      <c r="I173" s="115"/>
      <c r="J173" s="36"/>
      <c r="K173" s="36"/>
      <c r="L173" s="39"/>
      <c r="M173" s="218"/>
      <c r="N173" s="219"/>
      <c r="O173" s="71"/>
      <c r="P173" s="71"/>
      <c r="Q173" s="71"/>
      <c r="R173" s="71"/>
      <c r="S173" s="71"/>
      <c r="T173" s="72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137</v>
      </c>
      <c r="AU173" s="17" t="s">
        <v>82</v>
      </c>
    </row>
    <row r="174" spans="1:65" s="2" customFormat="1" ht="36">
      <c r="A174" s="34"/>
      <c r="B174" s="35"/>
      <c r="C174" s="36"/>
      <c r="D174" s="216" t="s">
        <v>166</v>
      </c>
      <c r="E174" s="36"/>
      <c r="F174" s="242" t="s">
        <v>770</v>
      </c>
      <c r="G174" s="36"/>
      <c r="H174" s="36"/>
      <c r="I174" s="115"/>
      <c r="J174" s="36"/>
      <c r="K174" s="36"/>
      <c r="L174" s="39"/>
      <c r="M174" s="218"/>
      <c r="N174" s="219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166</v>
      </c>
      <c r="AU174" s="17" t="s">
        <v>82</v>
      </c>
    </row>
    <row r="175" spans="1:65" s="2" customFormat="1" ht="16.5" customHeight="1">
      <c r="A175" s="34"/>
      <c r="B175" s="35"/>
      <c r="C175" s="203" t="s">
        <v>8</v>
      </c>
      <c r="D175" s="203" t="s">
        <v>131</v>
      </c>
      <c r="E175" s="204" t="s">
        <v>771</v>
      </c>
      <c r="F175" s="205" t="s">
        <v>772</v>
      </c>
      <c r="G175" s="206" t="s">
        <v>717</v>
      </c>
      <c r="H175" s="207">
        <v>1</v>
      </c>
      <c r="I175" s="208">
        <v>0</v>
      </c>
      <c r="J175" s="209">
        <f>ROUND(I175*H175,2)</f>
        <v>0</v>
      </c>
      <c r="K175" s="205" t="s">
        <v>718</v>
      </c>
      <c r="L175" s="39"/>
      <c r="M175" s="210" t="s">
        <v>1</v>
      </c>
      <c r="N175" s="211" t="s">
        <v>37</v>
      </c>
      <c r="O175" s="71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4" t="s">
        <v>136</v>
      </c>
      <c r="AT175" s="214" t="s">
        <v>131</v>
      </c>
      <c r="AU175" s="214" t="s">
        <v>82</v>
      </c>
      <c r="AY175" s="17" t="s">
        <v>129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7" t="s">
        <v>80</v>
      </c>
      <c r="BK175" s="215">
        <f>ROUND(I175*H175,2)</f>
        <v>0</v>
      </c>
      <c r="BL175" s="17" t="s">
        <v>136</v>
      </c>
      <c r="BM175" s="214" t="s">
        <v>773</v>
      </c>
    </row>
    <row r="176" spans="1:65" s="2" customFormat="1" ht="10">
      <c r="A176" s="34"/>
      <c r="B176" s="35"/>
      <c r="C176" s="36"/>
      <c r="D176" s="216" t="s">
        <v>137</v>
      </c>
      <c r="E176" s="36"/>
      <c r="F176" s="217" t="s">
        <v>772</v>
      </c>
      <c r="G176" s="36"/>
      <c r="H176" s="36"/>
      <c r="I176" s="115"/>
      <c r="J176" s="36"/>
      <c r="K176" s="36"/>
      <c r="L176" s="39"/>
      <c r="M176" s="218"/>
      <c r="N176" s="219"/>
      <c r="O176" s="71"/>
      <c r="P176" s="71"/>
      <c r="Q176" s="71"/>
      <c r="R176" s="71"/>
      <c r="S176" s="71"/>
      <c r="T176" s="72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137</v>
      </c>
      <c r="AU176" s="17" t="s">
        <v>82</v>
      </c>
    </row>
    <row r="177" spans="1:65" s="2" customFormat="1" ht="36">
      <c r="A177" s="34"/>
      <c r="B177" s="35"/>
      <c r="C177" s="36"/>
      <c r="D177" s="216" t="s">
        <v>166</v>
      </c>
      <c r="E177" s="36"/>
      <c r="F177" s="242" t="s">
        <v>774</v>
      </c>
      <c r="G177" s="36"/>
      <c r="H177" s="36"/>
      <c r="I177" s="115"/>
      <c r="J177" s="36"/>
      <c r="K177" s="36"/>
      <c r="L177" s="39"/>
      <c r="M177" s="218"/>
      <c r="N177" s="219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166</v>
      </c>
      <c r="AU177" s="17" t="s">
        <v>82</v>
      </c>
    </row>
    <row r="178" spans="1:65" s="12" customFormat="1" ht="22.75" customHeight="1">
      <c r="B178" s="187"/>
      <c r="C178" s="188"/>
      <c r="D178" s="189" t="s">
        <v>71</v>
      </c>
      <c r="E178" s="201" t="s">
        <v>775</v>
      </c>
      <c r="F178" s="201" t="s">
        <v>776</v>
      </c>
      <c r="G178" s="188"/>
      <c r="H178" s="188"/>
      <c r="I178" s="191"/>
      <c r="J178" s="202">
        <f>BK178</f>
        <v>0</v>
      </c>
      <c r="K178" s="188"/>
      <c r="L178" s="193"/>
      <c r="M178" s="194"/>
      <c r="N178" s="195"/>
      <c r="O178" s="195"/>
      <c r="P178" s="196">
        <f>SUM(P179:P182)</f>
        <v>0</v>
      </c>
      <c r="Q178" s="195"/>
      <c r="R178" s="196">
        <f>SUM(R179:R182)</f>
        <v>0</v>
      </c>
      <c r="S178" s="195"/>
      <c r="T178" s="197">
        <f>SUM(T179:T182)</f>
        <v>0</v>
      </c>
      <c r="AR178" s="198" t="s">
        <v>160</v>
      </c>
      <c r="AT178" s="199" t="s">
        <v>71</v>
      </c>
      <c r="AU178" s="199" t="s">
        <v>80</v>
      </c>
      <c r="AY178" s="198" t="s">
        <v>129</v>
      </c>
      <c r="BK178" s="200">
        <f>SUM(BK179:BK182)</f>
        <v>0</v>
      </c>
    </row>
    <row r="179" spans="1:65" s="2" customFormat="1" ht="16.5" customHeight="1">
      <c r="A179" s="34"/>
      <c r="B179" s="35"/>
      <c r="C179" s="203" t="s">
        <v>185</v>
      </c>
      <c r="D179" s="203" t="s">
        <v>131</v>
      </c>
      <c r="E179" s="204" t="s">
        <v>777</v>
      </c>
      <c r="F179" s="205" t="s">
        <v>776</v>
      </c>
      <c r="G179" s="206" t="s">
        <v>717</v>
      </c>
      <c r="H179" s="207">
        <v>1</v>
      </c>
      <c r="I179" s="208">
        <v>0</v>
      </c>
      <c r="J179" s="209">
        <f>ROUND(I179*H179,2)</f>
        <v>0</v>
      </c>
      <c r="K179" s="205" t="s">
        <v>718</v>
      </c>
      <c r="L179" s="39"/>
      <c r="M179" s="210" t="s">
        <v>1</v>
      </c>
      <c r="N179" s="211" t="s">
        <v>37</v>
      </c>
      <c r="O179" s="71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4" t="s">
        <v>136</v>
      </c>
      <c r="AT179" s="214" t="s">
        <v>131</v>
      </c>
      <c r="AU179" s="214" t="s">
        <v>82</v>
      </c>
      <c r="AY179" s="17" t="s">
        <v>129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7" t="s">
        <v>80</v>
      </c>
      <c r="BK179" s="215">
        <f>ROUND(I179*H179,2)</f>
        <v>0</v>
      </c>
      <c r="BL179" s="17" t="s">
        <v>136</v>
      </c>
      <c r="BM179" s="214" t="s">
        <v>179</v>
      </c>
    </row>
    <row r="180" spans="1:65" s="2" customFormat="1" ht="10">
      <c r="A180" s="34"/>
      <c r="B180" s="35"/>
      <c r="C180" s="36"/>
      <c r="D180" s="216" t="s">
        <v>137</v>
      </c>
      <c r="E180" s="36"/>
      <c r="F180" s="217" t="s">
        <v>776</v>
      </c>
      <c r="G180" s="36"/>
      <c r="H180" s="36"/>
      <c r="I180" s="115"/>
      <c r="J180" s="36"/>
      <c r="K180" s="36"/>
      <c r="L180" s="39"/>
      <c r="M180" s="218"/>
      <c r="N180" s="219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137</v>
      </c>
      <c r="AU180" s="17" t="s">
        <v>82</v>
      </c>
    </row>
    <row r="181" spans="1:65" s="13" customFormat="1" ht="20">
      <c r="B181" s="220"/>
      <c r="C181" s="221"/>
      <c r="D181" s="216" t="s">
        <v>139</v>
      </c>
      <c r="E181" s="222" t="s">
        <v>1</v>
      </c>
      <c r="F181" s="223" t="s">
        <v>778</v>
      </c>
      <c r="G181" s="221"/>
      <c r="H181" s="224">
        <v>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139</v>
      </c>
      <c r="AU181" s="230" t="s">
        <v>82</v>
      </c>
      <c r="AV181" s="13" t="s">
        <v>82</v>
      </c>
      <c r="AW181" s="13" t="s">
        <v>29</v>
      </c>
      <c r="AX181" s="13" t="s">
        <v>72</v>
      </c>
      <c r="AY181" s="230" t="s">
        <v>129</v>
      </c>
    </row>
    <row r="182" spans="1:65" s="14" customFormat="1" ht="10">
      <c r="B182" s="231"/>
      <c r="C182" s="232"/>
      <c r="D182" s="216" t="s">
        <v>139</v>
      </c>
      <c r="E182" s="233" t="s">
        <v>1</v>
      </c>
      <c r="F182" s="234" t="s">
        <v>141</v>
      </c>
      <c r="G182" s="232"/>
      <c r="H182" s="235">
        <v>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139</v>
      </c>
      <c r="AU182" s="241" t="s">
        <v>82</v>
      </c>
      <c r="AV182" s="14" t="s">
        <v>136</v>
      </c>
      <c r="AW182" s="14" t="s">
        <v>29</v>
      </c>
      <c r="AX182" s="14" t="s">
        <v>80</v>
      </c>
      <c r="AY182" s="241" t="s">
        <v>129</v>
      </c>
    </row>
    <row r="183" spans="1:65" s="12" customFormat="1" ht="22.75" customHeight="1">
      <c r="B183" s="187"/>
      <c r="C183" s="188"/>
      <c r="D183" s="189" t="s">
        <v>71</v>
      </c>
      <c r="E183" s="201" t="s">
        <v>779</v>
      </c>
      <c r="F183" s="201" t="s">
        <v>780</v>
      </c>
      <c r="G183" s="188"/>
      <c r="H183" s="188"/>
      <c r="I183" s="191"/>
      <c r="J183" s="202">
        <f>BK183</f>
        <v>0</v>
      </c>
      <c r="K183" s="188"/>
      <c r="L183" s="193"/>
      <c r="M183" s="194"/>
      <c r="N183" s="195"/>
      <c r="O183" s="195"/>
      <c r="P183" s="196">
        <f>SUM(P184:P187)</f>
        <v>0</v>
      </c>
      <c r="Q183" s="195"/>
      <c r="R183" s="196">
        <f>SUM(R184:R187)</f>
        <v>0</v>
      </c>
      <c r="S183" s="195"/>
      <c r="T183" s="197">
        <f>SUM(T184:T187)</f>
        <v>0</v>
      </c>
      <c r="AR183" s="198" t="s">
        <v>160</v>
      </c>
      <c r="AT183" s="199" t="s">
        <v>71</v>
      </c>
      <c r="AU183" s="199" t="s">
        <v>80</v>
      </c>
      <c r="AY183" s="198" t="s">
        <v>129</v>
      </c>
      <c r="BK183" s="200">
        <f>SUM(BK184:BK187)</f>
        <v>0</v>
      </c>
    </row>
    <row r="184" spans="1:65" s="2" customFormat="1" ht="16.5" customHeight="1">
      <c r="A184" s="34"/>
      <c r="B184" s="35"/>
      <c r="C184" s="203" t="s">
        <v>232</v>
      </c>
      <c r="D184" s="203" t="s">
        <v>131</v>
      </c>
      <c r="E184" s="204" t="s">
        <v>781</v>
      </c>
      <c r="F184" s="205" t="s">
        <v>782</v>
      </c>
      <c r="G184" s="206" t="s">
        <v>717</v>
      </c>
      <c r="H184" s="207">
        <v>1</v>
      </c>
      <c r="I184" s="208">
        <v>0</v>
      </c>
      <c r="J184" s="209">
        <f>ROUND(I184*H184,2)</f>
        <v>0</v>
      </c>
      <c r="K184" s="205" t="s">
        <v>718</v>
      </c>
      <c r="L184" s="39"/>
      <c r="M184" s="210" t="s">
        <v>1</v>
      </c>
      <c r="N184" s="211" t="s">
        <v>37</v>
      </c>
      <c r="O184" s="71"/>
      <c r="P184" s="212">
        <f>O184*H184</f>
        <v>0</v>
      </c>
      <c r="Q184" s="212">
        <v>0</v>
      </c>
      <c r="R184" s="212">
        <f>Q184*H184</f>
        <v>0</v>
      </c>
      <c r="S184" s="212">
        <v>0</v>
      </c>
      <c r="T184" s="21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4" t="s">
        <v>136</v>
      </c>
      <c r="AT184" s="214" t="s">
        <v>131</v>
      </c>
      <c r="AU184" s="214" t="s">
        <v>82</v>
      </c>
      <c r="AY184" s="17" t="s">
        <v>129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7" t="s">
        <v>80</v>
      </c>
      <c r="BK184" s="215">
        <f>ROUND(I184*H184,2)</f>
        <v>0</v>
      </c>
      <c r="BL184" s="17" t="s">
        <v>136</v>
      </c>
      <c r="BM184" s="214" t="s">
        <v>185</v>
      </c>
    </row>
    <row r="185" spans="1:65" s="2" customFormat="1" ht="10">
      <c r="A185" s="34"/>
      <c r="B185" s="35"/>
      <c r="C185" s="36"/>
      <c r="D185" s="216" t="s">
        <v>137</v>
      </c>
      <c r="E185" s="36"/>
      <c r="F185" s="217" t="s">
        <v>782</v>
      </c>
      <c r="G185" s="36"/>
      <c r="H185" s="36"/>
      <c r="I185" s="115"/>
      <c r="J185" s="36"/>
      <c r="K185" s="36"/>
      <c r="L185" s="39"/>
      <c r="M185" s="218"/>
      <c r="N185" s="219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137</v>
      </c>
      <c r="AU185" s="17" t="s">
        <v>82</v>
      </c>
    </row>
    <row r="186" spans="1:65" s="13" customFormat="1" ht="10">
      <c r="B186" s="220"/>
      <c r="C186" s="221"/>
      <c r="D186" s="216" t="s">
        <v>139</v>
      </c>
      <c r="E186" s="222" t="s">
        <v>1</v>
      </c>
      <c r="F186" s="223" t="s">
        <v>783</v>
      </c>
      <c r="G186" s="221"/>
      <c r="H186" s="224">
        <v>1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139</v>
      </c>
      <c r="AU186" s="230" t="s">
        <v>82</v>
      </c>
      <c r="AV186" s="13" t="s">
        <v>82</v>
      </c>
      <c r="AW186" s="13" t="s">
        <v>29</v>
      </c>
      <c r="AX186" s="13" t="s">
        <v>72</v>
      </c>
      <c r="AY186" s="230" t="s">
        <v>129</v>
      </c>
    </row>
    <row r="187" spans="1:65" s="14" customFormat="1" ht="10">
      <c r="B187" s="231"/>
      <c r="C187" s="232"/>
      <c r="D187" s="216" t="s">
        <v>139</v>
      </c>
      <c r="E187" s="233" t="s">
        <v>1</v>
      </c>
      <c r="F187" s="234" t="s">
        <v>141</v>
      </c>
      <c r="G187" s="232"/>
      <c r="H187" s="235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AT187" s="241" t="s">
        <v>139</v>
      </c>
      <c r="AU187" s="241" t="s">
        <v>82</v>
      </c>
      <c r="AV187" s="14" t="s">
        <v>136</v>
      </c>
      <c r="AW187" s="14" t="s">
        <v>29</v>
      </c>
      <c r="AX187" s="14" t="s">
        <v>80</v>
      </c>
      <c r="AY187" s="241" t="s">
        <v>129</v>
      </c>
    </row>
    <row r="188" spans="1:65" s="12" customFormat="1" ht="22.75" customHeight="1">
      <c r="B188" s="187"/>
      <c r="C188" s="188"/>
      <c r="D188" s="189" t="s">
        <v>71</v>
      </c>
      <c r="E188" s="201" t="s">
        <v>784</v>
      </c>
      <c r="F188" s="201" t="s">
        <v>785</v>
      </c>
      <c r="G188" s="188"/>
      <c r="H188" s="188"/>
      <c r="I188" s="191"/>
      <c r="J188" s="202">
        <f>BK188</f>
        <v>0</v>
      </c>
      <c r="K188" s="188"/>
      <c r="L188" s="193"/>
      <c r="M188" s="194"/>
      <c r="N188" s="195"/>
      <c r="O188" s="195"/>
      <c r="P188" s="196">
        <f>SUM(P189:P200)</f>
        <v>0</v>
      </c>
      <c r="Q188" s="195"/>
      <c r="R188" s="196">
        <f>SUM(R189:R200)</f>
        <v>0</v>
      </c>
      <c r="S188" s="195"/>
      <c r="T188" s="197">
        <f>SUM(T189:T200)</f>
        <v>0</v>
      </c>
      <c r="AR188" s="198" t="s">
        <v>160</v>
      </c>
      <c r="AT188" s="199" t="s">
        <v>71</v>
      </c>
      <c r="AU188" s="199" t="s">
        <v>80</v>
      </c>
      <c r="AY188" s="198" t="s">
        <v>129</v>
      </c>
      <c r="BK188" s="200">
        <f>SUM(BK189:BK200)</f>
        <v>0</v>
      </c>
    </row>
    <row r="189" spans="1:65" s="2" customFormat="1" ht="16.5" customHeight="1">
      <c r="A189" s="34"/>
      <c r="B189" s="35"/>
      <c r="C189" s="203" t="s">
        <v>192</v>
      </c>
      <c r="D189" s="203" t="s">
        <v>131</v>
      </c>
      <c r="E189" s="204" t="s">
        <v>786</v>
      </c>
      <c r="F189" s="205" t="s">
        <v>787</v>
      </c>
      <c r="G189" s="206" t="s">
        <v>717</v>
      </c>
      <c r="H189" s="207">
        <v>1</v>
      </c>
      <c r="I189" s="208">
        <v>0</v>
      </c>
      <c r="J189" s="209">
        <f>ROUND(I189*H189,2)</f>
        <v>0</v>
      </c>
      <c r="K189" s="205" t="s">
        <v>718</v>
      </c>
      <c r="L189" s="39"/>
      <c r="M189" s="210" t="s">
        <v>1</v>
      </c>
      <c r="N189" s="211" t="s">
        <v>37</v>
      </c>
      <c r="O189" s="71"/>
      <c r="P189" s="212">
        <f>O189*H189</f>
        <v>0</v>
      </c>
      <c r="Q189" s="212">
        <v>0</v>
      </c>
      <c r="R189" s="212">
        <f>Q189*H189</f>
        <v>0</v>
      </c>
      <c r="S189" s="212">
        <v>0</v>
      </c>
      <c r="T189" s="21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4" t="s">
        <v>136</v>
      </c>
      <c r="AT189" s="214" t="s">
        <v>131</v>
      </c>
      <c r="AU189" s="214" t="s">
        <v>82</v>
      </c>
      <c r="AY189" s="17" t="s">
        <v>129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7" t="s">
        <v>80</v>
      </c>
      <c r="BK189" s="215">
        <f>ROUND(I189*H189,2)</f>
        <v>0</v>
      </c>
      <c r="BL189" s="17" t="s">
        <v>136</v>
      </c>
      <c r="BM189" s="214" t="s">
        <v>788</v>
      </c>
    </row>
    <row r="190" spans="1:65" s="2" customFormat="1" ht="10">
      <c r="A190" s="34"/>
      <c r="B190" s="35"/>
      <c r="C190" s="36"/>
      <c r="D190" s="216" t="s">
        <v>137</v>
      </c>
      <c r="E190" s="36"/>
      <c r="F190" s="217" t="s">
        <v>787</v>
      </c>
      <c r="G190" s="36"/>
      <c r="H190" s="36"/>
      <c r="I190" s="115"/>
      <c r="J190" s="36"/>
      <c r="K190" s="36"/>
      <c r="L190" s="39"/>
      <c r="M190" s="218"/>
      <c r="N190" s="219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137</v>
      </c>
      <c r="AU190" s="17" t="s">
        <v>82</v>
      </c>
    </row>
    <row r="191" spans="1:65" s="2" customFormat="1" ht="27">
      <c r="A191" s="34"/>
      <c r="B191" s="35"/>
      <c r="C191" s="36"/>
      <c r="D191" s="216" t="s">
        <v>166</v>
      </c>
      <c r="E191" s="36"/>
      <c r="F191" s="242" t="s">
        <v>789</v>
      </c>
      <c r="G191" s="36"/>
      <c r="H191" s="36"/>
      <c r="I191" s="115"/>
      <c r="J191" s="36"/>
      <c r="K191" s="36"/>
      <c r="L191" s="39"/>
      <c r="M191" s="218"/>
      <c r="N191" s="219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166</v>
      </c>
      <c r="AU191" s="17" t="s">
        <v>82</v>
      </c>
    </row>
    <row r="192" spans="1:65" s="2" customFormat="1" ht="16.5" customHeight="1">
      <c r="A192" s="34"/>
      <c r="B192" s="35"/>
      <c r="C192" s="203" t="s">
        <v>242</v>
      </c>
      <c r="D192" s="203" t="s">
        <v>131</v>
      </c>
      <c r="E192" s="204" t="s">
        <v>790</v>
      </c>
      <c r="F192" s="205" t="s">
        <v>791</v>
      </c>
      <c r="G192" s="206" t="s">
        <v>717</v>
      </c>
      <c r="H192" s="207">
        <v>1</v>
      </c>
      <c r="I192" s="208">
        <v>0</v>
      </c>
      <c r="J192" s="209">
        <f>ROUND(I192*H192,2)</f>
        <v>0</v>
      </c>
      <c r="K192" s="205" t="s">
        <v>718</v>
      </c>
      <c r="L192" s="39"/>
      <c r="M192" s="210" t="s">
        <v>1</v>
      </c>
      <c r="N192" s="211" t="s">
        <v>37</v>
      </c>
      <c r="O192" s="71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4" t="s">
        <v>136</v>
      </c>
      <c r="AT192" s="214" t="s">
        <v>131</v>
      </c>
      <c r="AU192" s="214" t="s">
        <v>82</v>
      </c>
      <c r="AY192" s="17" t="s">
        <v>129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7" t="s">
        <v>80</v>
      </c>
      <c r="BK192" s="215">
        <f>ROUND(I192*H192,2)</f>
        <v>0</v>
      </c>
      <c r="BL192" s="17" t="s">
        <v>136</v>
      </c>
      <c r="BM192" s="214" t="s">
        <v>792</v>
      </c>
    </row>
    <row r="193" spans="1:65" s="2" customFormat="1" ht="10">
      <c r="A193" s="34"/>
      <c r="B193" s="35"/>
      <c r="C193" s="36"/>
      <c r="D193" s="216" t="s">
        <v>137</v>
      </c>
      <c r="E193" s="36"/>
      <c r="F193" s="217" t="s">
        <v>791</v>
      </c>
      <c r="G193" s="36"/>
      <c r="H193" s="36"/>
      <c r="I193" s="115"/>
      <c r="J193" s="36"/>
      <c r="K193" s="36"/>
      <c r="L193" s="39"/>
      <c r="M193" s="218"/>
      <c r="N193" s="219"/>
      <c r="O193" s="71"/>
      <c r="P193" s="71"/>
      <c r="Q193" s="71"/>
      <c r="R193" s="71"/>
      <c r="S193" s="71"/>
      <c r="T193" s="72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137</v>
      </c>
      <c r="AU193" s="17" t="s">
        <v>82</v>
      </c>
    </row>
    <row r="194" spans="1:65" s="2" customFormat="1" ht="63">
      <c r="A194" s="34"/>
      <c r="B194" s="35"/>
      <c r="C194" s="36"/>
      <c r="D194" s="216" t="s">
        <v>166</v>
      </c>
      <c r="E194" s="36"/>
      <c r="F194" s="242" t="s">
        <v>793</v>
      </c>
      <c r="G194" s="36"/>
      <c r="H194" s="36"/>
      <c r="I194" s="115"/>
      <c r="J194" s="36"/>
      <c r="K194" s="36"/>
      <c r="L194" s="39"/>
      <c r="M194" s="218"/>
      <c r="N194" s="219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166</v>
      </c>
      <c r="AU194" s="17" t="s">
        <v>82</v>
      </c>
    </row>
    <row r="195" spans="1:65" s="2" customFormat="1" ht="16.5" customHeight="1">
      <c r="A195" s="34"/>
      <c r="B195" s="35"/>
      <c r="C195" s="203" t="s">
        <v>197</v>
      </c>
      <c r="D195" s="203" t="s">
        <v>131</v>
      </c>
      <c r="E195" s="204" t="s">
        <v>794</v>
      </c>
      <c r="F195" s="205" t="s">
        <v>795</v>
      </c>
      <c r="G195" s="206" t="s">
        <v>717</v>
      </c>
      <c r="H195" s="207">
        <v>1</v>
      </c>
      <c r="I195" s="208">
        <v>0</v>
      </c>
      <c r="J195" s="209">
        <f>ROUND(I195*H195,2)</f>
        <v>0</v>
      </c>
      <c r="K195" s="205" t="s">
        <v>718</v>
      </c>
      <c r="L195" s="39"/>
      <c r="M195" s="210" t="s">
        <v>1</v>
      </c>
      <c r="N195" s="211" t="s">
        <v>37</v>
      </c>
      <c r="O195" s="71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4" t="s">
        <v>136</v>
      </c>
      <c r="AT195" s="214" t="s">
        <v>131</v>
      </c>
      <c r="AU195" s="214" t="s">
        <v>82</v>
      </c>
      <c r="AY195" s="17" t="s">
        <v>129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7" t="s">
        <v>80</v>
      </c>
      <c r="BK195" s="215">
        <f>ROUND(I195*H195,2)</f>
        <v>0</v>
      </c>
      <c r="BL195" s="17" t="s">
        <v>136</v>
      </c>
      <c r="BM195" s="214" t="s">
        <v>796</v>
      </c>
    </row>
    <row r="196" spans="1:65" s="2" customFormat="1" ht="10">
      <c r="A196" s="34"/>
      <c r="B196" s="35"/>
      <c r="C196" s="36"/>
      <c r="D196" s="216" t="s">
        <v>137</v>
      </c>
      <c r="E196" s="36"/>
      <c r="F196" s="217" t="s">
        <v>795</v>
      </c>
      <c r="G196" s="36"/>
      <c r="H196" s="36"/>
      <c r="I196" s="115"/>
      <c r="J196" s="36"/>
      <c r="K196" s="36"/>
      <c r="L196" s="39"/>
      <c r="M196" s="218"/>
      <c r="N196" s="219"/>
      <c r="O196" s="71"/>
      <c r="P196" s="71"/>
      <c r="Q196" s="71"/>
      <c r="R196" s="71"/>
      <c r="S196" s="71"/>
      <c r="T196" s="7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137</v>
      </c>
      <c r="AU196" s="17" t="s">
        <v>82</v>
      </c>
    </row>
    <row r="197" spans="1:65" s="2" customFormat="1" ht="27">
      <c r="A197" s="34"/>
      <c r="B197" s="35"/>
      <c r="C197" s="36"/>
      <c r="D197" s="216" t="s">
        <v>166</v>
      </c>
      <c r="E197" s="36"/>
      <c r="F197" s="242" t="s">
        <v>797</v>
      </c>
      <c r="G197" s="36"/>
      <c r="H197" s="36"/>
      <c r="I197" s="115"/>
      <c r="J197" s="36"/>
      <c r="K197" s="36"/>
      <c r="L197" s="39"/>
      <c r="M197" s="218"/>
      <c r="N197" s="219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166</v>
      </c>
      <c r="AU197" s="17" t="s">
        <v>82</v>
      </c>
    </row>
    <row r="198" spans="1:65" s="2" customFormat="1" ht="16.5" customHeight="1">
      <c r="A198" s="34"/>
      <c r="B198" s="35"/>
      <c r="C198" s="203" t="s">
        <v>7</v>
      </c>
      <c r="D198" s="203" t="s">
        <v>131</v>
      </c>
      <c r="E198" s="204" t="s">
        <v>798</v>
      </c>
      <c r="F198" s="205" t="s">
        <v>799</v>
      </c>
      <c r="G198" s="206" t="s">
        <v>717</v>
      </c>
      <c r="H198" s="207">
        <v>1</v>
      </c>
      <c r="I198" s="208">
        <v>0</v>
      </c>
      <c r="J198" s="209">
        <f>ROUND(I198*H198,2)</f>
        <v>0</v>
      </c>
      <c r="K198" s="205" t="s">
        <v>718</v>
      </c>
      <c r="L198" s="39"/>
      <c r="M198" s="210" t="s">
        <v>1</v>
      </c>
      <c r="N198" s="211" t="s">
        <v>37</v>
      </c>
      <c r="O198" s="71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4" t="s">
        <v>136</v>
      </c>
      <c r="AT198" s="214" t="s">
        <v>131</v>
      </c>
      <c r="AU198" s="214" t="s">
        <v>82</v>
      </c>
      <c r="AY198" s="17" t="s">
        <v>129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7" t="s">
        <v>80</v>
      </c>
      <c r="BK198" s="215">
        <f>ROUND(I198*H198,2)</f>
        <v>0</v>
      </c>
      <c r="BL198" s="17" t="s">
        <v>136</v>
      </c>
      <c r="BM198" s="214" t="s">
        <v>800</v>
      </c>
    </row>
    <row r="199" spans="1:65" s="2" customFormat="1" ht="10">
      <c r="A199" s="34"/>
      <c r="B199" s="35"/>
      <c r="C199" s="36"/>
      <c r="D199" s="216" t="s">
        <v>137</v>
      </c>
      <c r="E199" s="36"/>
      <c r="F199" s="217" t="s">
        <v>799</v>
      </c>
      <c r="G199" s="36"/>
      <c r="H199" s="36"/>
      <c r="I199" s="115"/>
      <c r="J199" s="36"/>
      <c r="K199" s="36"/>
      <c r="L199" s="39"/>
      <c r="M199" s="218"/>
      <c r="N199" s="219"/>
      <c r="O199" s="71"/>
      <c r="P199" s="71"/>
      <c r="Q199" s="71"/>
      <c r="R199" s="71"/>
      <c r="S199" s="71"/>
      <c r="T199" s="72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137</v>
      </c>
      <c r="AU199" s="17" t="s">
        <v>82</v>
      </c>
    </row>
    <row r="200" spans="1:65" s="2" customFormat="1" ht="36">
      <c r="A200" s="34"/>
      <c r="B200" s="35"/>
      <c r="C200" s="36"/>
      <c r="D200" s="216" t="s">
        <v>166</v>
      </c>
      <c r="E200" s="36"/>
      <c r="F200" s="242" t="s">
        <v>801</v>
      </c>
      <c r="G200" s="36"/>
      <c r="H200" s="36"/>
      <c r="I200" s="115"/>
      <c r="J200" s="36"/>
      <c r="K200" s="36"/>
      <c r="L200" s="39"/>
      <c r="M200" s="263"/>
      <c r="N200" s="264"/>
      <c r="O200" s="265"/>
      <c r="P200" s="265"/>
      <c r="Q200" s="265"/>
      <c r="R200" s="265"/>
      <c r="S200" s="265"/>
      <c r="T200" s="266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166</v>
      </c>
      <c r="AU200" s="17" t="s">
        <v>82</v>
      </c>
    </row>
    <row r="201" spans="1:65" s="2" customFormat="1" ht="7" customHeight="1">
      <c r="A201" s="34"/>
      <c r="B201" s="54"/>
      <c r="C201" s="55"/>
      <c r="D201" s="55"/>
      <c r="E201" s="55"/>
      <c r="F201" s="55"/>
      <c r="G201" s="55"/>
      <c r="H201" s="55"/>
      <c r="I201" s="152"/>
      <c r="J201" s="55"/>
      <c r="K201" s="55"/>
      <c r="L201" s="39"/>
      <c r="M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</row>
  </sheetData>
  <sheetProtection algorithmName="SHA-512" hashValue="KEG5G8KAEt8v/RNdVM2HfDVlwq3gwbKR5OJqZLJ3s7juJWk2nbsBe1u/84oMUmYUxPvA82oBv+p470BIxo6JHw==" saltValue="Qx/7IRmY3DpiR5fGdLjdXd9cdFR9VuFmj22u1LuGuBvDkCcC8crdx1Dfk7hHqIm4lTVU8ZclWWszWT//uotNLQ==" spinCount="100000" sheet="1" objects="1" scenarios="1" formatColumns="0" formatRows="0" autoFilter="0"/>
  <autoFilter ref="C123:K200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Zpevněné plochy</vt:lpstr>
      <vt:lpstr>IO 01 - Akumulační nádrž ...</vt:lpstr>
      <vt:lpstr>IO 02 - Nakládání s dešťo...</vt:lpstr>
      <vt:lpstr>IO 03 - Elektroinstalace</vt:lpstr>
      <vt:lpstr>VON - Vedlejší a ostatní ...</vt:lpstr>
      <vt:lpstr>'IO 01 - Akumulační nádrž ...'!Názvy_tisku</vt:lpstr>
      <vt:lpstr>'IO 02 - Nakládání s dešťo...'!Názvy_tisku</vt:lpstr>
      <vt:lpstr>'IO 03 - Elektroinstalace'!Názvy_tisku</vt:lpstr>
      <vt:lpstr>'Rekapitulace stavby'!Názvy_tisku</vt:lpstr>
      <vt:lpstr>'SO 01 - Zpevněné plochy'!Názvy_tisku</vt:lpstr>
      <vt:lpstr>'VON - Vedlejší a ostatní ...'!Názvy_tisku</vt:lpstr>
      <vt:lpstr>'IO 01 - Akumulační nádrž ...'!Oblast_tisku</vt:lpstr>
      <vt:lpstr>'IO 02 - Nakládání s dešťo...'!Oblast_tisku</vt:lpstr>
      <vt:lpstr>'IO 03 - Elektroinstalace'!Oblast_tisku</vt:lpstr>
      <vt:lpstr>'Rekapitulace stavby'!Oblast_tisku</vt:lpstr>
      <vt:lpstr>'SO 01 - Zpevněné plochy'!Oblast_tisku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MAREK-NTB-2017\marek</dc:creator>
  <cp:lastModifiedBy>Jiří Zevl</cp:lastModifiedBy>
  <dcterms:created xsi:type="dcterms:W3CDTF">2021-01-05T16:44:52Z</dcterms:created>
  <dcterms:modified xsi:type="dcterms:W3CDTF">2021-03-08T10:04:19Z</dcterms:modified>
</cp:coreProperties>
</file>